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21" firstSheet="1" activeTab="18"/>
  </bookViews>
  <sheets>
    <sheet name="封面" sheetId="8" r:id="rId1"/>
    <sheet name="目录" sheetId="9" r:id="rId2"/>
    <sheet name="表一" sheetId="12" r:id="rId3"/>
    <sheet name="表二 " sheetId="54" r:id="rId4"/>
    <sheet name="表三" sheetId="18" r:id="rId5"/>
    <sheet name="表四" sheetId="6" r:id="rId6"/>
    <sheet name="表五" sheetId="5" r:id="rId7"/>
    <sheet name="表六 " sheetId="26" r:id="rId8"/>
    <sheet name="表六（2)" sheetId="55" r:id="rId9"/>
    <sheet name="表七 " sheetId="27" r:id="rId10"/>
    <sheet name="表七(2)" sheetId="56" r:id="rId11"/>
    <sheet name="表八" sheetId="53" r:id="rId12"/>
    <sheet name="表九" sheetId="11" r:id="rId13"/>
    <sheet name="表十" sheetId="36" r:id="rId14"/>
    <sheet name="表十一" sheetId="10" r:id="rId15"/>
    <sheet name="表十二" sheetId="49" r:id="rId16"/>
    <sheet name="表十三" sheetId="50" r:id="rId17"/>
    <sheet name="表十四" sheetId="51" r:id="rId18"/>
    <sheet name="表十五" sheetId="52" r:id="rId19"/>
  </sheets>
  <externalReferences>
    <externalReference r:id="rId20"/>
    <externalReference r:id="rId21"/>
  </externalReferences>
  <definedNames>
    <definedName name="_xlnm._FilterDatabase" localSheetId="2" hidden="1">表一!$A$4:$G$33</definedName>
    <definedName name="_xlnm._FilterDatabase" localSheetId="3" hidden="1">'表二 '!$A$5:$G$1323</definedName>
    <definedName name="_xlnm._FilterDatabase" localSheetId="4" hidden="1">表三!$A$6:$O$77</definedName>
    <definedName name="_xlnm._FilterDatabase" localSheetId="5" hidden="1">表四!$A$5:$I$211</definedName>
    <definedName name="_xlnm._FilterDatabase" localSheetId="12" hidden="1">表九!$A$6:$L$244</definedName>
    <definedName name="_xlnm.Print_Titles" localSheetId="3">'表二 '!$2:$5</definedName>
    <definedName name="_xlnm.Print_Titles" localSheetId="12">表九!$2:$6</definedName>
    <definedName name="_xlnm.Print_Titles" localSheetId="7">'表六 '!$A:$A,'表六 '!$4:$6</definedName>
    <definedName name="_xlnm.Print_Titles" localSheetId="9">'表七 '!$A:$A,'表七 '!$4:$5</definedName>
    <definedName name="_xlnm.Print_Titles" localSheetId="4">表三!$2:$6</definedName>
    <definedName name="_xlnm.Print_Titles" localSheetId="16">表十三!$4:$5</definedName>
    <definedName name="_xlnm.Print_Titles" localSheetId="17">表十四!$4:$6</definedName>
    <definedName name="_xlnm.Print_Titles" localSheetId="14">表十一!$1:$5</definedName>
    <definedName name="_xlnm.Print_Titles" localSheetId="5">表四!$1:$5</definedName>
    <definedName name="_xlnm.Print_Titles" localSheetId="6">表五!$B:$B,表五!$1:$4</definedName>
    <definedName name="_xlnm.Print_Titles" localSheetId="2">表一!$2:$5</definedName>
    <definedName name="地区名称" localSheetId="3">[1]封面!$B$2:$B$6</definedName>
    <definedName name="地区名称" localSheetId="1">目录!#REF!</definedName>
    <definedName name="地区名称">封面!#REF!</definedName>
    <definedName name="_xlnm.Print_Titles" localSheetId="8">'表六（2)'!$A:$A</definedName>
    <definedName name="地区名称" localSheetId="8">[2]封面!$B$2:$B$6</definedName>
    <definedName name="_xlnm.Print_Titles" localSheetId="10">'表七(2)'!$A:$A</definedName>
    <definedName name="地区名称" localSheetId="10">[2]封面!$B$2:$B$6</definedName>
    <definedName name="_xlnm.Print_Area" localSheetId="3">'表二 '!$A$1:$G$1323</definedName>
    <definedName name="_xlnm.Print_Area" localSheetId="4">表三!$A$1:$L$96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<sst xmlns="http://schemas.openxmlformats.org/spreadsheetml/2006/main" count="4943" uniqueCount="3336">
  <si>
    <t>2025年临空区预算表</t>
  </si>
  <si>
    <t>目  录</t>
  </si>
  <si>
    <t xml:space="preserve">            表一 2025年一般公共预算收入表</t>
  </si>
  <si>
    <t xml:space="preserve">            表二 2025年一般公共预算支出表</t>
  </si>
  <si>
    <t xml:space="preserve">            表三 2025年一般公共预算收支平衡表</t>
  </si>
  <si>
    <t xml:space="preserve">            表四 2025年一般公共预算支出资金来源表</t>
  </si>
  <si>
    <t xml:space="preserve">            表五 2025年一般公共预算支出经济分类表</t>
  </si>
  <si>
    <t xml:space="preserve">            表六 2025年省市县一般公共预算收支表</t>
  </si>
  <si>
    <t xml:space="preserve">            表七 2025年省对下一般公共预算转移支付预算表</t>
  </si>
  <si>
    <t xml:space="preserve">            表八 2025年一般公共预算支出“三公”经费预算表</t>
  </si>
  <si>
    <t xml:space="preserve">            表九 2025年政府性基金预算收支表</t>
  </si>
  <si>
    <t xml:space="preserve">            表十 2025年政府性基金调入专项收入预算表</t>
  </si>
  <si>
    <t xml:space="preserve">            表十一 2025年政府性基金预算支出资金来源表</t>
  </si>
  <si>
    <t xml:space="preserve">            表十二 2025年国有资本经营预算收支表</t>
  </si>
  <si>
    <t xml:space="preserve">            表十三 2025年国有资本经营预算收入表</t>
  </si>
  <si>
    <t xml:space="preserve">            表十四 2025年国有资本经营预算支出表</t>
  </si>
  <si>
    <t xml:space="preserve">            表十五 2025年国有资本经营预算基础信息表</t>
  </si>
  <si>
    <t>表一</t>
  </si>
  <si>
    <t>2025年一般公共预算收入表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</si>
  <si>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</si>
  <si>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</si>
  <si>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</si>
  <si>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</si>
  <si>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</si>
  <si>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</si>
  <si>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</si>
  <si>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</si>
  <si>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</si>
  <si>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</si>
  <si>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</si>
  <si>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</si>
  <si>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</si>
  <si>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</si>
  <si>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</si>
  <si>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</si>
  <si>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</si>
  <si>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</si>
  <si>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</si>
  <si>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</si>
  <si>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</si>
  <si>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</si>
  <si>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</si>
  <si>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</si>
  <si>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</si>
  <si>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</si>
  <si>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</si>
  <si>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</si>
  <si>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</si>
  <si>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</si>
  <si>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</si>
  <si>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</si>
  <si>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</si>
  <si>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</si>
  <si>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</si>
  <si>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</si>
  <si>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</si>
  <si>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</si>
  <si>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</si>
  <si>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2025年一般公共预算支出表</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</si>
  <si>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</si>
  <si>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</si>
  <si>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</si>
  <si>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</si>
  <si>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</si>
  <si>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</si>
  <si>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</si>
  <si>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</si>
  <si>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</si>
  <si>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</si>
  <si>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</si>
  <si>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</si>
  <si>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</si>
  <si>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</si>
  <si>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</si>
  <si>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</si>
  <si>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</si>
  <si>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</si>
  <si>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</si>
  <si>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</si>
  <si>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</si>
  <si>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</si>
  <si>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</si>
  <si>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</si>
  <si>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</si>
  <si>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</si>
  <si>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</si>
  <si>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</si>
  <si>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</si>
  <si>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</si>
  <si>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</si>
  <si>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</si>
  <si>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</si>
  <si>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</si>
  <si>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</si>
  <si>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</si>
  <si>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</si>
  <si>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</si>
  <si>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</si>
  <si>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</si>
  <si>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</si>
  <si>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</si>
  <si>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</si>
  <si>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</si>
  <si>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</si>
  <si>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</si>
  <si>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</si>
  <si>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</si>
  <si>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</si>
  <si>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</si>
  <si>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</si>
  <si>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</si>
  <si>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</si>
  <si>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</si>
  <si>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</si>
  <si>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</si>
  <si>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</si>
  <si>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</si>
  <si>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</si>
  <si>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</si>
  <si>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</si>
  <si>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</si>
  <si>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</si>
  <si>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</si>
  <si>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</si>
  <si>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</si>
  <si>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</si>
  <si>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</si>
  <si>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</si>
  <si>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</si>
  <si>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</si>
  <si>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</si>
  <si>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</si>
  <si>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</si>
  <si>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</si>
  <si>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</si>
  <si>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</si>
  <si>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</si>
  <si>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</si>
  <si>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</si>
  <si>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</si>
  <si>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</si>
  <si>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</si>
  <si>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</si>
  <si>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</si>
  <si>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</si>
  <si>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</si>
  <si>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</si>
  <si>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</si>
  <si>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</si>
  <si>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</si>
  <si>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</si>
  <si>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</si>
  <si>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</si>
  <si>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</si>
  <si>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</si>
  <si>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</si>
  <si>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</si>
  <si>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</si>
  <si>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</si>
  <si>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</si>
  <si>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</si>
  <si>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</si>
  <si>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</si>
  <si>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</si>
  <si>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</si>
  <si>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</si>
  <si>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</si>
  <si>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</si>
  <si>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</si>
  <si>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</si>
  <si>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</si>
  <si>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</si>
  <si>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</si>
  <si>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</si>
  <si>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</si>
  <si>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</si>
  <si>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</si>
  <si>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</si>
  <si>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</si>
  <si>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</si>
  <si>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</si>
  <si>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</si>
  <si>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</si>
  <si>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</si>
  <si>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</si>
  <si>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</si>
  <si>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</si>
  <si>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</si>
  <si>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</si>
  <si>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</si>
  <si>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</si>
  <si>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</si>
  <si>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</si>
  <si>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</si>
  <si>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</si>
  <si>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</si>
  <si>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</si>
  <si>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</si>
  <si>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</si>
  <si>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</si>
  <si>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</si>
  <si>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</si>
  <si>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</si>
  <si>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</si>
  <si>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</si>
  <si>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</si>
  <si>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</si>
  <si>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</si>
  <si>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</si>
  <si>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</si>
  <si>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</si>
  <si>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</si>
  <si>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</si>
  <si>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</si>
  <si>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</si>
  <si>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</si>
  <si>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</si>
  <si>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</si>
  <si>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</si>
  <si>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</si>
  <si>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</si>
  <si>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</si>
  <si>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</si>
  <si>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</si>
  <si>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</si>
  <si>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</si>
  <si>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</si>
  <si>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</si>
  <si>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</si>
  <si>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</si>
  <si>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</si>
  <si>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</si>
  <si>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</si>
  <si>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</si>
  <si>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</si>
  <si>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</si>
  <si>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</si>
  <si>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</si>
  <si>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</si>
  <si>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</si>
  <si>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</si>
  <si>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</si>
  <si>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</si>
  <si>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</si>
  <si>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</si>
  <si>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</si>
  <si>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</si>
  <si>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</si>
  <si>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</si>
  <si>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</si>
  <si>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</si>
  <si>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</si>
  <si>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</si>
  <si>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</si>
  <si>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</si>
  <si>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</si>
  <si>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</si>
  <si>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</si>
  <si>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</si>
  <si>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</si>
  <si>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</si>
  <si>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</si>
  <si>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</si>
  <si>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</si>
  <si>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</si>
  <si>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</si>
  <si>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</si>
  <si>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</si>
  <si>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</si>
  <si>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</si>
  <si>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</si>
  <si>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</si>
  <si>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</si>
  <si>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</si>
  <si>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</si>
  <si>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</si>
  <si>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</si>
  <si>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</si>
  <si>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</si>
  <si>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</si>
  <si>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</si>
  <si>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</si>
  <si>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</si>
  <si>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</si>
  <si>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</si>
  <si>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</si>
  <si>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</si>
  <si>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</si>
  <si>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</si>
  <si>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</si>
  <si>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</si>
  <si>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</si>
  <si>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</si>
  <si>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</si>
  <si>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</si>
  <si>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</si>
  <si>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</si>
  <si>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</si>
  <si>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</si>
  <si>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</si>
  <si>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</si>
  <si>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</si>
  <si>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</si>
  <si>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</si>
  <si>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</si>
  <si>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</si>
  <si>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</si>
  <si>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</si>
  <si>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</si>
  <si>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</si>
  <si>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</si>
  <si>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</si>
  <si>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</si>
  <si>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</si>
  <si>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</si>
  <si>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</si>
  <si>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</si>
  <si>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</si>
  <si>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</si>
  <si>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</si>
  <si>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</si>
  <si>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</si>
  <si>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</si>
  <si>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</si>
  <si>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</si>
  <si>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</si>
  <si>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</si>
  <si>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</si>
  <si>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</si>
  <si>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</si>
  <si>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</si>
  <si>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</si>
  <si>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</si>
  <si>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</si>
  <si>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</si>
  <si>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</si>
  <si>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</si>
  <si>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</si>
  <si>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</si>
  <si>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</si>
  <si>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</si>
  <si>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</si>
  <si>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</si>
  <si>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</si>
  <si>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</si>
  <si>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</si>
  <si>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</si>
  <si>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</si>
  <si>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</si>
  <si>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</si>
  <si>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</si>
  <si>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</si>
  <si>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</si>
  <si>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</si>
  <si>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</si>
  <si>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</si>
  <si>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</si>
  <si>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</si>
  <si>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</si>
  <si>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</si>
  <si>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</si>
  <si>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</si>
  <si>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</si>
  <si>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</si>
  <si>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</si>
  <si>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</si>
  <si>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</si>
  <si>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</si>
  <si>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</si>
  <si>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</si>
  <si>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</si>
  <si>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</si>
  <si>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</si>
  <si>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</si>
  <si>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</si>
  <si>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</si>
  <si>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</si>
  <si>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</si>
  <si>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</si>
  <si>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</si>
  <si>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</si>
  <si>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</si>
  <si>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</si>
  <si>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</si>
  <si>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</si>
  <si>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</si>
  <si>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</si>
  <si>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</si>
  <si>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</si>
  <si>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</si>
  <si>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</si>
  <si>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</si>
  <si>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</si>
  <si>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</si>
  <si>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</si>
  <si>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</si>
  <si>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</si>
  <si>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</si>
  <si>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</si>
  <si>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</si>
  <si>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</si>
  <si>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</si>
  <si>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</si>
  <si>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</si>
  <si>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</si>
  <si>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</si>
  <si>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</si>
  <si>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</si>
  <si>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</si>
  <si>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</si>
  <si>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</si>
  <si>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</si>
  <si>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</si>
  <si>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</si>
  <si>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</si>
  <si>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</si>
  <si>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</si>
  <si>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</si>
  <si>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</si>
  <si>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</si>
  <si>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</si>
  <si>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</si>
  <si>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</si>
  <si>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</si>
  <si>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</si>
  <si>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</si>
  <si>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</si>
  <si>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</si>
  <si>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</si>
  <si>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</si>
  <si>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</si>
  <si>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</si>
  <si>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</si>
  <si>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</si>
  <si>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</si>
  <si>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</si>
  <si>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</si>
  <si>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</si>
  <si>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</si>
  <si>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</si>
  <si>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</si>
  <si>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</si>
  <si>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</si>
  <si>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</si>
  <si>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</si>
  <si>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</si>
  <si>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</si>
  <si>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</si>
  <si>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</si>
  <si>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</si>
  <si>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</si>
  <si>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</si>
  <si>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</si>
  <si>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</si>
  <si>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</si>
  <si>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</si>
  <si>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</si>
  <si>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</si>
  <si>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</si>
  <si>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</si>
  <si>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</si>
  <si>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</si>
  <si>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</si>
  <si>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</si>
  <si>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</si>
  <si>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</si>
  <si>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</si>
  <si>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</si>
  <si>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</si>
  <si>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</si>
  <si>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</si>
  <si>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</si>
  <si>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</si>
  <si>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</si>
  <si>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</si>
  <si>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</si>
  <si>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</si>
  <si>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</si>
  <si>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</si>
  <si>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</si>
  <si>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</si>
  <si>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</si>
  <si>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</si>
  <si>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</si>
  <si>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</si>
  <si>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</si>
  <si>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</si>
  <si>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</si>
  <si>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</si>
  <si>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</si>
  <si>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</si>
  <si>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</si>
  <si>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</si>
  <si>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</si>
  <si>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</si>
  <si>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</si>
  <si>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</si>
  <si>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</si>
  <si>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</si>
  <si>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</si>
  <si>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</si>
  <si>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</si>
  <si>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</si>
  <si>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</si>
  <si>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</si>
  <si>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</si>
  <si>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</si>
  <si>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</si>
  <si>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</si>
  <si>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</si>
  <si>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</si>
  <si>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</si>
  <si>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</si>
  <si>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</si>
  <si>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</si>
  <si>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</si>
  <si>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</si>
  <si>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</si>
  <si>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</si>
  <si>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</si>
  <si>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</si>
  <si>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</si>
  <si>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</si>
  <si>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</si>
  <si>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</si>
  <si>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</si>
  <si>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</si>
  <si>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</si>
  <si>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</si>
  <si>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</si>
  <si>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</si>
  <si>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</si>
  <si>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</si>
  <si>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</si>
  <si>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</si>
  <si>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</si>
  <si>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</si>
  <si>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</si>
  <si>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</si>
  <si>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</si>
  <si>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</si>
  <si>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</si>
  <si>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</si>
  <si>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</si>
  <si>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</si>
  <si>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</si>
  <si>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</si>
  <si>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</si>
  <si>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</si>
  <si>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</si>
  <si>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</si>
  <si>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</si>
  <si>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</si>
  <si>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</si>
  <si>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</si>
  <si>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</si>
  <si>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</si>
  <si>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</si>
  <si>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</si>
  <si>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</si>
  <si>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</si>
  <si>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</si>
  <si>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</si>
  <si>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</si>
  <si>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</si>
  <si>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</si>
  <si>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</si>
  <si>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</si>
  <si>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</si>
  <si>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</si>
  <si>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</si>
  <si>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</si>
  <si>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</si>
  <si>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</si>
  <si>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</si>
  <si>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</si>
  <si>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</si>
  <si>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</si>
  <si>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</si>
  <si>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</si>
  <si>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</si>
  <si>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</si>
  <si>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</si>
  <si>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</si>
  <si>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</si>
  <si>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</si>
  <si>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</si>
  <si>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</si>
  <si>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</si>
  <si>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</si>
  <si>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</si>
  <si>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</si>
  <si>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</si>
  <si>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</si>
  <si>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</si>
  <si>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</si>
  <si>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</si>
  <si>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</si>
  <si>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</si>
  <si>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</si>
  <si>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</si>
  <si>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</si>
  <si>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</si>
  <si>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</si>
  <si>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</si>
  <si>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</si>
  <si>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</si>
  <si>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</si>
  <si>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</si>
  <si>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</si>
  <si>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</si>
  <si>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</si>
  <si>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</si>
  <si>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</si>
  <si>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</si>
  <si>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</si>
  <si>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</si>
  <si>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</si>
  <si>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</si>
  <si>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</si>
  <si>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</si>
  <si>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</si>
  <si>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</si>
  <si>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</si>
  <si>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</si>
  <si>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</si>
  <si>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</si>
  <si>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</si>
  <si>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</si>
  <si>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</si>
  <si>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</si>
  <si>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</si>
  <si>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</si>
  <si>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</si>
  <si>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</si>
  <si>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</si>
  <si>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</si>
  <si>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</si>
  <si>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</si>
  <si>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</si>
  <si>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</si>
  <si>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</si>
  <si>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</si>
  <si>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</si>
  <si>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</si>
  <si>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</si>
  <si>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</si>
  <si>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</si>
  <si>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</si>
  <si>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</si>
  <si>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</si>
  <si>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</si>
  <si>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</si>
  <si>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</si>
  <si>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</si>
  <si>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</si>
  <si>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</si>
  <si>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</si>
  <si>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</si>
  <si>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</si>
  <si>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</si>
  <si>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</si>
  <si>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</si>
  <si>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</si>
  <si>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</si>
  <si>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</si>
  <si>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</si>
  <si>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</si>
  <si>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</si>
  <si>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</si>
  <si>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</si>
  <si>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</si>
  <si>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</si>
  <si>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</si>
  <si>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</si>
  <si>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</si>
  <si>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</si>
  <si>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</si>
  <si>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</si>
  <si>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</si>
  <si>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</si>
  <si>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</si>
  <si>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</si>
  <si>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</si>
  <si>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</si>
  <si>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</si>
  <si>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</si>
  <si>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</si>
  <si>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</si>
  <si>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</si>
  <si>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</si>
  <si>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</si>
  <si>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</si>
  <si>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</si>
  <si>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</si>
  <si>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</si>
  <si>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</si>
  <si>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</si>
  <si>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</si>
  <si>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</si>
  <si>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</si>
  <si>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</si>
  <si>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</si>
  <si>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</si>
  <si>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</si>
  <si>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</si>
  <si>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</si>
  <si>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</si>
  <si>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</si>
  <si>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</si>
  <si>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</si>
  <si>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</si>
  <si>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</si>
  <si>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</si>
  <si>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</si>
  <si>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</si>
  <si>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</si>
  <si>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</si>
  <si>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</si>
  <si>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</si>
  <si>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</si>
  <si>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</si>
  <si>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</si>
  <si>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</si>
  <si>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</si>
  <si>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</si>
  <si>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</si>
  <si>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</si>
  <si>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</si>
  <si>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</si>
  <si>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</si>
  <si>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</si>
  <si>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</si>
  <si>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</si>
  <si>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</si>
  <si>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</si>
  <si>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</si>
  <si>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</si>
  <si>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</si>
  <si>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</si>
  <si>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</si>
  <si>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</si>
  <si>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</si>
  <si>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</si>
  <si>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</si>
  <si>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</si>
  <si>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</si>
  <si>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</si>
  <si>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</si>
  <si>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</si>
  <si>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</si>
  <si>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</si>
  <si>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</si>
  <si>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</si>
  <si>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</si>
  <si>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</si>
  <si>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</si>
  <si>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</si>
  <si>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</si>
  <si>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</si>
  <si>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</si>
  <si>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</si>
  <si>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</si>
  <si>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</si>
  <si>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</si>
  <si>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</si>
  <si>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</si>
  <si>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</si>
  <si>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</si>
  <si>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</si>
  <si>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</si>
  <si>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</si>
  <si>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</si>
  <si>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</si>
  <si>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</si>
  <si>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</si>
  <si>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</si>
  <si>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</si>
  <si>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</si>
  <si>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</si>
  <si>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</si>
  <si>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</si>
  <si>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</si>
  <si>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</si>
  <si>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</si>
  <si>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</si>
  <si>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</si>
  <si>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</si>
  <si>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</si>
  <si>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</si>
  <si>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</si>
  <si>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</si>
  <si>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</si>
  <si>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</si>
  <si>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</si>
  <si>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</si>
  <si>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</si>
  <si>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</si>
  <si>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</si>
  <si>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</si>
  <si>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</si>
  <si>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</si>
  <si>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</si>
  <si>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</si>
  <si>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</si>
  <si>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</si>
  <si>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</si>
  <si>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</si>
  <si>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</si>
  <si>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</si>
  <si>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</si>
  <si>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</si>
  <si>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</si>
  <si>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</si>
  <si>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</si>
  <si>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</si>
  <si>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</si>
  <si>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</si>
  <si>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</si>
  <si>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</si>
  <si>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</si>
  <si>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</si>
  <si>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</si>
  <si>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</si>
  <si>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</si>
  <si>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</si>
  <si>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</si>
  <si>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</si>
  <si>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</si>
  <si>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</si>
  <si>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</si>
  <si>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</si>
  <si>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</si>
  <si>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</si>
  <si>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</si>
  <si>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</si>
  <si>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</si>
  <si>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</si>
  <si>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</si>
  <si>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</si>
  <si>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</si>
  <si>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</si>
  <si>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</si>
  <si>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</si>
  <si>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</si>
  <si>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</si>
  <si>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</si>
  <si>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</si>
  <si>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</si>
  <si>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</si>
  <si>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</si>
  <si>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</si>
  <si>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</si>
  <si>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</si>
  <si>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</si>
  <si>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</si>
  <si>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</si>
  <si>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</si>
  <si>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</si>
  <si>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</si>
  <si>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</si>
  <si>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</si>
  <si>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</si>
  <si>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</si>
  <si>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</si>
  <si>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</si>
  <si>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</si>
  <si>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</si>
  <si>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</si>
  <si>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</si>
  <si>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</si>
  <si>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</si>
  <si>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</si>
  <si>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</si>
  <si>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</si>
  <si>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</si>
  <si>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</si>
  <si>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</si>
  <si>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</si>
  <si>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</si>
  <si>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</si>
  <si>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</si>
  <si>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</si>
  <si>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</si>
  <si>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</si>
  <si>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</si>
  <si>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</si>
  <si>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</si>
  <si>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</si>
  <si>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</si>
  <si>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</si>
  <si>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</si>
  <si>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</si>
  <si>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</si>
  <si>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</si>
  <si>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</si>
  <si>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</si>
  <si>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</si>
  <si>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</si>
  <si>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</si>
  <si>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</si>
  <si>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</si>
  <si>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</si>
  <si>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</si>
  <si>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</si>
  <si>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</si>
  <si>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</si>
  <si>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</si>
  <si>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</si>
  <si>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</si>
  <si>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</si>
  <si>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</si>
  <si>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</si>
  <si>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</si>
  <si>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</si>
  <si>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</si>
  <si>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</si>
  <si>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</si>
  <si>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</si>
  <si>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</si>
  <si>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</si>
  <si>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</si>
  <si>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</si>
  <si>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</si>
  <si>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</si>
  <si>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</si>
  <si>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</si>
  <si>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</si>
  <si>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</si>
  <si>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</si>
  <si>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</si>
  <si>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</si>
  <si>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</si>
  <si>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</si>
  <si>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</si>
  <si>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</si>
  <si>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</si>
  <si>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</si>
  <si>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</si>
  <si>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</si>
  <si>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</si>
  <si>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</si>
  <si>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</si>
  <si>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</si>
  <si>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</si>
  <si>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</si>
  <si>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</si>
  <si>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</si>
  <si>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</si>
  <si>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</si>
  <si>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</si>
  <si>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</si>
  <si>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</si>
  <si>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</si>
  <si>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</si>
  <si>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</si>
  <si>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</si>
  <si>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</si>
  <si>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</si>
  <si>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</si>
  <si>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</si>
  <si>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</si>
  <si>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</si>
  <si>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</si>
  <si>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</si>
  <si>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</si>
  <si>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</si>
  <si>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</si>
  <si>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</si>
  <si>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</si>
  <si>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</si>
  <si>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</si>
  <si>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</si>
  <si>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</si>
  <si>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</si>
  <si>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</si>
  <si>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</si>
  <si>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</si>
  <si>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</si>
  <si>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</si>
  <si>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</si>
  <si>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</si>
  <si>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</si>
  <si>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</si>
  <si>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</si>
  <si>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</si>
  <si>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</si>
  <si>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</si>
  <si>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</si>
  <si>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</si>
  <si>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</si>
  <si>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</si>
  <si>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</si>
  <si>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</si>
  <si>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</si>
  <si>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</si>
  <si>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</si>
  <si>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</si>
  <si>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</si>
  <si>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</si>
  <si>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</si>
  <si>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</si>
  <si>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</si>
  <si>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</si>
  <si>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</si>
  <si>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</si>
  <si>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</si>
  <si>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</si>
  <si>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</si>
  <si>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</si>
  <si>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用一般公共预算补充基金</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</si>
  <si>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</si>
  <si>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</si>
  <si>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</si>
  <si>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</si>
  <si>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</si>
  <si>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</si>
  <si>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</si>
  <si>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</si>
  <si>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</si>
  <si>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</si>
  <si>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</si>
  <si>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</si>
  <si>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</si>
  <si>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</si>
  <si>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</si>
  <si>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</si>
  <si>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</si>
  <si>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</si>
  <si>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</si>
  <si>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</si>
  <si>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</si>
  <si>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</si>
  <si>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</si>
  <si>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</si>
  <si>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</si>
  <si>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</si>
  <si>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</si>
  <si>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</si>
  <si>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</si>
  <si>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</si>
  <si>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</si>
  <si>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</si>
  <si>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</si>
  <si>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</si>
  <si>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</si>
  <si>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</si>
  <si>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</si>
  <si>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</si>
  <si>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</si>
  <si>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</si>
  <si>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</si>
  <si>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</si>
  <si>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</si>
  <si>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</si>
  <si>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</si>
  <si>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</si>
  <si>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</si>
  <si>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</si>
  <si>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</si>
  <si>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</si>
  <si>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</si>
  <si>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</si>
  <si>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</si>
  <si>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</si>
  <si>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</si>
  <si>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</si>
  <si>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</si>
  <si>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</si>
  <si>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</si>
  <si>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</si>
  <si>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</si>
  <si>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</si>
  <si>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</si>
  <si>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</si>
  <si>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</si>
  <si>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</si>
  <si>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</si>
  <si>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</si>
  <si>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</si>
  <si>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</si>
  <si>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</si>
  <si>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</si>
  <si>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</si>
  <si>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</si>
  <si>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</si>
  <si>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</si>
  <si>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</si>
  <si>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</si>
  <si>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</si>
  <si>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</si>
  <si>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</si>
  <si>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</si>
  <si>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</si>
  <si>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</si>
  <si>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</si>
  <si>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</si>
  <si>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</si>
  <si>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</si>
  <si>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</si>
  <si>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</si>
  <si>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</si>
  <si>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</si>
  <si>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</si>
  <si>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</si>
  <si>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</si>
  <si>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</si>
  <si>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</si>
  <si>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</si>
  <si>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</si>
  <si>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</si>
  <si>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</si>
  <si>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</si>
  <si>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</si>
  <si>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</si>
  <si>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</si>
  <si>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</si>
  <si>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</si>
  <si>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</si>
  <si>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</si>
  <si>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</si>
  <si>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</si>
  <si>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</si>
  <si>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</si>
  <si>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</si>
  <si>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</si>
  <si>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</si>
  <si>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</si>
  <si>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</si>
  <si>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</si>
  <si>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</si>
  <si>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</si>
  <si>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</si>
  <si>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</si>
  <si>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</si>
  <si>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</si>
  <si>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</si>
  <si>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</si>
  <si>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</si>
  <si>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</si>
  <si>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</si>
  <si>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</si>
  <si>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</si>
  <si>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</si>
  <si>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</si>
  <si>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</si>
  <si>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</si>
  <si>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</si>
  <si>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</si>
  <si>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交强险增值税补助基金支出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</si>
  <si>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</si>
  <si>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</si>
  <si>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</si>
  <si>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</si>
  <si>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</si>
  <si>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</si>
  <si>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</si>
  <si>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</si>
  <si>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</si>
  <si>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</si>
  <si>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</si>
  <si>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</si>
  <si>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</si>
  <si>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</si>
  <si>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</si>
  <si>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</si>
  <si>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</si>
  <si>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</si>
  <si>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</si>
  <si>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</si>
  <si>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</si>
  <si>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</si>
  <si>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</si>
  <si>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</si>
  <si>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</si>
  <si>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</si>
  <si>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</si>
  <si>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</si>
  <si>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</si>
  <si>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</si>
  <si>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</si>
  <si>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</si>
  <si>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</si>
  <si>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</si>
  <si>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</si>
  <si>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</si>
  <si>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</si>
  <si>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</si>
  <si>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</si>
  <si>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</si>
  <si>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</si>
  <si>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</si>
  <si>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</si>
  <si>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</si>
  <si>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</si>
  <si>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</si>
  <si>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</si>
  <si>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</si>
  <si>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</si>
  <si>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</si>
  <si>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</si>
  <si>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</si>
  <si>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</si>
  <si>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</si>
  <si>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</si>
  <si>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</si>
  <si>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</si>
  <si>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</si>
  <si>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</si>
  <si>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</si>
  <si>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</si>
  <si>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</si>
  <si>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</si>
  <si>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</si>
  <si>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</si>
  <si>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</si>
  <si>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</si>
  <si>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</si>
  <si>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</si>
  <si>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</si>
  <si>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</si>
  <si>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</si>
  <si>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</si>
  <si>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</si>
  <si>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</si>
  <si>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</si>
  <si>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</si>
  <si>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</si>
  <si>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</si>
  <si>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</si>
  <si>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</si>
  <si>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</si>
  <si>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</si>
  <si>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</si>
  <si>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</si>
  <si>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</si>
  <si>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</si>
  <si>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</si>
  <si>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</si>
  <si>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</si>
  <si>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</si>
  <si>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</si>
  <si>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</si>
  <si>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</si>
  <si>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</si>
  <si>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</si>
  <si>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</si>
  <si>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</si>
  <si>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</si>
  <si>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</si>
  <si>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</si>
  <si>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</si>
  <si>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</si>
  <si>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</si>
  <si>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</si>
  <si>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</si>
  <si>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</si>
  <si>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</si>
  <si>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</si>
  <si>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</si>
  <si>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</si>
  <si>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</si>
  <si>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</si>
  <si>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</si>
  <si>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</si>
  <si>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</si>
  <si>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</si>
  <si>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</si>
  <si>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</si>
  <si>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</si>
  <si>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</si>
  <si>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</si>
  <si>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</si>
  <si>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</si>
  <si>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</si>
  <si>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</si>
  <si>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</si>
  <si>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</si>
  <si>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</si>
  <si>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</si>
  <si>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</si>
  <si>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</si>
  <si>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</si>
  <si>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</si>
  <si>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</si>
  <si>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</si>
  <si>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</si>
  <si>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</si>
  <si>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</si>
  <si>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</si>
  <si>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</si>
  <si>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</si>
  <si>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</si>
  <si>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</si>
  <si>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</si>
  <si>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</si>
  <si>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</si>
  <si>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</si>
  <si>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</si>
  <si>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</si>
  <si>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</si>
  <si>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</si>
  <si>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</si>
  <si>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</si>
  <si>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</si>
  <si>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</si>
  <si>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</si>
  <si>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</si>
  <si>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</si>
  <si>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</si>
  <si>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</si>
  <si>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</si>
  <si>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</si>
  <si>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</si>
  <si>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</si>
  <si>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</si>
  <si>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</si>
  <si>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</si>
  <si>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</si>
  <si>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</si>
  <si>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</si>
  <si>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</si>
  <si>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</si>
  <si>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</si>
  <si>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</si>
  <si>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</si>
  <si>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</si>
  <si>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</si>
  <si>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</si>
  <si>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</si>
  <si>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</si>
  <si>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</si>
  <si>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</si>
  <si>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</si>
  <si>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</si>
  <si>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</si>
  <si>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</si>
  <si>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</si>
  <si>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</si>
  <si>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</si>
  <si>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</si>
  <si>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</si>
  <si>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</si>
  <si>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</si>
  <si>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</si>
  <si>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</si>
  <si>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</si>
  <si>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</si>
  <si>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</si>
  <si>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</si>
  <si>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</si>
  <si>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</si>
  <si>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</si>
  <si>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</si>
  <si>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</si>
  <si>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</si>
  <si>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</si>
  <si>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</si>
  <si>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</si>
  <si>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</si>
  <si>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</si>
  <si>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</si>
  <si>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</si>
  <si>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</si>
  <si>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</si>
  <si>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</si>
  <si>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</si>
  <si>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</si>
  <si>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</si>
  <si>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</si>
  <si>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</si>
  <si>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</si>
  <si>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</si>
  <si>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</si>
  <si>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</si>
  <si>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</si>
  <si>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</si>
  <si>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</si>
  <si>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</si>
  <si>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</si>
  <si>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</si>
  <si>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</si>
  <si>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</si>
  <si>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</si>
  <si>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</si>
  <si>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</si>
  <si>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</si>
  <si>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</si>
  <si>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</si>
  <si>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</si>
  <si>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</si>
  <si>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</si>
  <si>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</si>
  <si>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</si>
  <si>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</si>
  <si>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</si>
  <si>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</si>
  <si>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</si>
  <si>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</si>
  <si>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</si>
  <si>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</si>
  <si>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</si>
  <si>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</si>
  <si>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</si>
  <si>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</si>
  <si>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</si>
  <si>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</si>
  <si>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</si>
  <si>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</si>
  <si>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</si>
  <si>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</si>
  <si>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</si>
  <si>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</si>
  <si>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</si>
  <si>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</si>
  <si>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</si>
  <si>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</si>
  <si>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</si>
  <si>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</si>
  <si>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</si>
  <si>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</si>
  <si>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</si>
  <si>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</si>
  <si>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</si>
  <si>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</si>
  <si>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</si>
  <si>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</si>
  <si>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</si>
  <si>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</si>
  <si>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</si>
  <si>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</si>
  <si>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</si>
  <si>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</si>
  <si>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</si>
  <si>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</si>
  <si>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</si>
  <si>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</si>
  <si>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</si>
  <si>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</si>
  <si>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</si>
  <si>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</si>
  <si>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</si>
  <si>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</si>
  <si>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</si>
  <si>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</si>
  <si>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</si>
  <si>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</si>
  <si>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</si>
  <si>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</si>
  <si>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</si>
  <si>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</si>
  <si>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</si>
  <si>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</si>
  <si>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</si>
  <si>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</si>
  <si>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</si>
  <si>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</si>
  <si>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</si>
  <si>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</si>
  <si>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</si>
  <si>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</si>
  <si>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</si>
  <si>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</si>
  <si>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</si>
  <si>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</si>
  <si>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</si>
  <si>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</si>
  <si>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</si>
  <si>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</si>
  <si>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</si>
  <si>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</si>
  <si>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</si>
  <si>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</si>
  <si>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</si>
  <si>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</si>
  <si>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</si>
  <si>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</si>
  <si>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</si>
  <si>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</si>
  <si>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</si>
  <si>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</si>
  <si>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</si>
  <si>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</si>
  <si>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</si>
  <si>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</si>
  <si>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</si>
  <si>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</si>
  <si>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</si>
  <si>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</si>
  <si>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</si>
  <si>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</si>
  <si>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</si>
  <si>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</si>
  <si>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</si>
  <si>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</si>
  <si>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</si>
  <si>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</si>
  <si>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</si>
  <si>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</si>
  <si>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</si>
  <si>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</si>
  <si>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</si>
  <si>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</si>
  <si>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</si>
  <si>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</si>
  <si>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</si>
  <si>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</si>
  <si>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</si>
  <si>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</si>
  <si>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</si>
  <si>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</si>
  <si>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</si>
  <si>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</si>
  <si>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</si>
  <si>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</si>
  <si>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</si>
  <si>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</si>
  <si>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</si>
  <si>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</si>
  <si>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</si>
  <si>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</si>
  <si>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</si>
  <si>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</si>
  <si>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</si>
  <si>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</si>
  <si>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</si>
  <si>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</si>
  <si>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</si>
  <si>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</si>
  <si>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</si>
  <si>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</si>
  <si>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</si>
  <si>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</si>
  <si>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</si>
  <si>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</si>
  <si>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</si>
  <si>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</si>
  <si>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</si>
  <si>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</si>
  <si>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</si>
  <si>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</si>
  <si>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</si>
  <si>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</si>
  <si>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</si>
  <si>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</si>
  <si>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</si>
  <si>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</si>
  <si>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</si>
  <si>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</si>
  <si>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</si>
  <si>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</si>
  <si>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</si>
  <si>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</si>
  <si>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</si>
  <si>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</si>
  <si>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</si>
  <si>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</si>
  <si>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</si>
  <si>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</si>
  <si>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</si>
  <si>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</si>
  <si>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</si>
  <si>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</si>
  <si>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</si>
  <si>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</si>
  <si>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</si>
  <si>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</si>
  <si>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</si>
  <si>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</si>
  <si>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</si>
  <si>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</si>
  <si>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</si>
  <si>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</si>
  <si>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</si>
  <si>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</si>
  <si>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</si>
  <si>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</si>
  <si>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</si>
  <si>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</si>
  <si>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</si>
  <si>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</si>
  <si>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</si>
  <si>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</si>
  <si>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</si>
  <si>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</si>
  <si>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</si>
  <si>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</si>
  <si>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</si>
  <si>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</si>
  <si>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</si>
  <si>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</si>
  <si>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</si>
  <si>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</si>
  <si>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</si>
  <si>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</si>
  <si>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</si>
  <si>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</si>
  <si>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</si>
  <si>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</si>
  <si>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</si>
  <si>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</si>
  <si>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</si>
  <si>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</si>
  <si>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</si>
  <si>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</si>
  <si>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</si>
  <si>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</si>
  <si>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</si>
  <si>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</si>
  <si>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</si>
  <si>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</si>
  <si>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</si>
  <si>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</si>
  <si>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</si>
  <si>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</si>
  <si>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</si>
  <si>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</si>
  <si>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</si>
  <si>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</si>
  <si>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</si>
  <si>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</si>
  <si>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</si>
  <si>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</si>
  <si>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</si>
  <si>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</si>
  <si>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</si>
  <si>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</si>
  <si>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</si>
  <si>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</si>
  <si>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</si>
  <si>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</si>
  <si>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</si>
  <si>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</si>
  <si>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</si>
  <si>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</si>
  <si>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</si>
  <si>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</si>
  <si>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</si>
  <si>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</si>
  <si>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</si>
  <si>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</si>
  <si>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</si>
  <si>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</si>
  <si>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</si>
  <si>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</si>
  <si>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</si>
  <si>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</si>
  <si>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</si>
  <si>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</si>
  <si>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</si>
  <si>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</si>
  <si>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t>
  </si>
  <si>
    <t>巩固脱贫攻坚成果衔接乡村振兴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</si>
  <si>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</si>
  <si>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</si>
  <si>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</si>
  <si>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</si>
  <si>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</si>
  <si>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</si>
  <si>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</si>
  <si>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</si>
  <si>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</si>
  <si>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</si>
  <si>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</si>
  <si>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</si>
  <si>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</si>
  <si>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</si>
  <si>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</si>
  <si>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其他巩固脱贫攻坚成果衔接乡村振兴支出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</si>
  <si>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</si>
  <si>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</si>
  <si>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</si>
  <si>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</si>
  <si>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</si>
  <si>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</si>
  <si>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</si>
  <si>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</si>
  <si>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</si>
  <si>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</si>
  <si>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</si>
  <si>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</si>
  <si>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</si>
  <si>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</si>
  <si>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</si>
  <si>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</si>
  <si>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</si>
  <si>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</si>
  <si>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</si>
  <si>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</si>
  <si>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</si>
  <si>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</si>
  <si>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</si>
  <si>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</si>
  <si>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</si>
  <si>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</si>
  <si>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</si>
  <si>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</si>
  <si>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</si>
  <si>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</si>
  <si>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</si>
  <si>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</si>
  <si>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</si>
  <si>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</si>
  <si>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</si>
  <si>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</si>
  <si>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</si>
  <si>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</si>
  <si>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</si>
  <si>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</si>
  <si>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</si>
  <si>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</si>
  <si>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</si>
  <si>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</si>
  <si>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</si>
  <si>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</si>
  <si>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</si>
  <si>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</si>
  <si>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</si>
  <si>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</si>
  <si>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</si>
  <si>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</si>
  <si>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</si>
  <si>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</si>
  <si>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</si>
  <si>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</si>
  <si>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</si>
  <si>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</si>
  <si>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</si>
  <si>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</si>
  <si>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</si>
  <si>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</si>
  <si>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</si>
  <si>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</si>
  <si>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</si>
  <si>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</si>
  <si>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</si>
  <si>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</si>
  <si>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</si>
  <si>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</si>
  <si>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</si>
  <si>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</si>
  <si>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</si>
  <si>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</si>
  <si>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</si>
  <si>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</si>
  <si>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</si>
  <si>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</si>
  <si>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</si>
  <si>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</si>
  <si>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</si>
  <si>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</si>
  <si>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</si>
  <si>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</si>
  <si>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</si>
  <si>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</si>
  <si>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</si>
  <si>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</si>
  <si>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</si>
  <si>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</si>
  <si>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</si>
  <si>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</si>
  <si>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</si>
  <si>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</si>
  <si>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</si>
  <si>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</si>
  <si>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</si>
  <si>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</si>
  <si>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</si>
  <si>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</si>
  <si>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</si>
  <si>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</si>
  <si>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</si>
  <si>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</si>
  <si>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</si>
  <si>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</si>
  <si>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</si>
  <si>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</si>
  <si>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</si>
  <si>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</si>
  <si>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</si>
  <si>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</si>
  <si>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</si>
  <si>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</si>
  <si>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</si>
  <si>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</si>
  <si>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</si>
  <si>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</si>
  <si>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</si>
  <si>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</si>
  <si>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</si>
  <si>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</si>
  <si>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</si>
  <si>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</si>
  <si>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</si>
  <si>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</si>
  <si>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</si>
  <si>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</si>
  <si>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</si>
  <si>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</si>
  <si>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</si>
  <si>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t>
  </si>
  <si>
    <t>2140699</t>
  </si>
  <si>
    <t>车辆购置税其他支出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</si>
  <si>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</si>
  <si>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</si>
  <si>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</si>
  <si>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</si>
  <si>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</si>
  <si>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</si>
  <si>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</si>
  <si>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</si>
  <si>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</si>
  <si>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</si>
  <si>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</si>
  <si>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</si>
  <si>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</si>
  <si>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</si>
  <si>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</si>
  <si>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</si>
  <si>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</si>
  <si>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</si>
  <si>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</si>
  <si>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</si>
  <si>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</si>
  <si>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</si>
  <si>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</si>
  <si>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</si>
  <si>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</si>
  <si>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</si>
  <si>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</si>
  <si>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</si>
  <si>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</si>
  <si>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</si>
  <si>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</si>
  <si>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</si>
  <si>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</si>
  <si>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</si>
  <si>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</si>
  <si>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</si>
  <si>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</si>
  <si>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</si>
  <si>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</si>
  <si>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</si>
  <si>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</si>
  <si>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</si>
  <si>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</si>
  <si>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</si>
  <si>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</si>
  <si>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</si>
  <si>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</si>
  <si>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</si>
  <si>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</si>
  <si>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</si>
  <si>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</si>
  <si>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</si>
  <si>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</si>
  <si>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</si>
  <si>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</si>
  <si>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</si>
  <si>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</si>
  <si>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</si>
  <si>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</si>
  <si>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</si>
  <si>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</si>
  <si>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</si>
  <si>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</si>
  <si>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</si>
  <si>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</si>
  <si>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</si>
  <si>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</si>
  <si>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</si>
  <si>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</si>
  <si>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</si>
  <si>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</si>
  <si>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</si>
  <si>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</si>
  <si>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</si>
  <si>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</si>
  <si>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</si>
  <si>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</si>
  <si>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</si>
  <si>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</si>
  <si>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</si>
  <si>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</si>
  <si>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</si>
  <si>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</si>
  <si>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</si>
  <si>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</si>
  <si>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</si>
  <si>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</si>
  <si>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</si>
  <si>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</si>
  <si>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</si>
  <si>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</si>
  <si>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</si>
  <si>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</si>
  <si>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</si>
  <si>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</si>
  <si>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</si>
  <si>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</si>
  <si>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</si>
  <si>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</si>
  <si>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</si>
  <si>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</si>
  <si>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</si>
  <si>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</si>
  <si>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</si>
  <si>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</si>
  <si>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</si>
  <si>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</si>
  <si>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</si>
  <si>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</si>
  <si>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</si>
  <si>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</si>
  <si>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</si>
  <si>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</si>
  <si>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</si>
  <si>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</si>
  <si>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</si>
  <si>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</si>
  <si>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</si>
  <si>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</si>
  <si>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</si>
  <si>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</si>
  <si>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</si>
  <si>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</si>
  <si>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</si>
  <si>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</si>
  <si>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</si>
  <si>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</si>
  <si>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</si>
  <si>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</si>
  <si>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</si>
  <si>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</si>
  <si>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</si>
  <si>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</si>
  <si>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</si>
  <si>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</si>
  <si>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</si>
  <si>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</si>
  <si>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</si>
  <si>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</si>
  <si>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</si>
  <si>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</si>
  <si>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</si>
  <si>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</si>
  <si>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</si>
  <si>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</si>
  <si>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</si>
  <si>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</si>
  <si>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</si>
  <si>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</si>
  <si>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</si>
  <si>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</si>
  <si>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</si>
  <si>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</si>
  <si>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</si>
  <si>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</si>
  <si>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</si>
  <si>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</si>
  <si>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</si>
  <si>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</si>
  <si>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</si>
  <si>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</si>
  <si>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</si>
  <si>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</si>
  <si>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</si>
  <si>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</si>
  <si>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</si>
  <si>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</si>
  <si>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</si>
  <si>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</si>
  <si>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</si>
  <si>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</si>
  <si>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</si>
  <si>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</si>
  <si>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</si>
  <si>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</si>
  <si>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</si>
  <si>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</si>
  <si>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</si>
  <si>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</si>
  <si>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</si>
  <si>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</si>
  <si>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</si>
  <si>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</si>
  <si>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</si>
  <si>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</si>
  <si>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</si>
  <si>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</si>
  <si>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</si>
  <si>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</si>
  <si>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</si>
  <si>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</si>
  <si>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2170401</t>
  </si>
  <si>
    <t>中央银行亏损补贴</t>
  </si>
  <si>
    <t>2170499</t>
  </si>
  <si>
    <t>其他金融调控支出</t>
  </si>
  <si>
    <t>21799</t>
  </si>
  <si>
    <t>其他金融支出</t>
  </si>
  <si>
    <t>2179902</t>
  </si>
  <si>
    <t>重点企业贷款贴息</t>
  </si>
  <si>
    <t>2179999</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</si>
  <si>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</si>
  <si>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</si>
  <si>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</si>
  <si>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</si>
  <si>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</si>
  <si>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</si>
  <si>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</si>
  <si>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</si>
  <si>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</si>
  <si>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</si>
  <si>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</si>
  <si>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</si>
  <si>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</si>
  <si>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</si>
  <si>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</si>
  <si>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</si>
  <si>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</si>
  <si>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</si>
  <si>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</si>
  <si>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</si>
  <si>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</si>
  <si>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</si>
  <si>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</si>
  <si>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</si>
  <si>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</si>
  <si>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</si>
  <si>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</si>
  <si>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</si>
  <si>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</si>
  <si>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</si>
  <si>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</si>
  <si>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</si>
  <si>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</si>
  <si>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</si>
  <si>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</si>
  <si>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</si>
  <si>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</si>
  <si>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</si>
  <si>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</si>
  <si>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</si>
  <si>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</si>
  <si>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</si>
  <si>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</si>
  <si>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</si>
  <si>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</si>
  <si>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</si>
  <si>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</si>
  <si>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</si>
  <si>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</si>
  <si>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</si>
  <si>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</si>
  <si>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</si>
  <si>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</si>
  <si>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</si>
  <si>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</si>
  <si>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</si>
  <si>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</si>
  <si>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</si>
  <si>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</si>
  <si>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</si>
  <si>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</si>
  <si>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</si>
  <si>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</si>
  <si>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</si>
  <si>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</si>
  <si>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</si>
  <si>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</si>
  <si>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</si>
  <si>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</si>
  <si>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</si>
  <si>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</si>
  <si>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</si>
  <si>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</si>
  <si>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</si>
  <si>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</si>
  <si>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</si>
  <si>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</si>
  <si>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</si>
  <si>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</si>
  <si>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</si>
  <si>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</si>
  <si>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</si>
  <si>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</si>
  <si>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</si>
  <si>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</si>
  <si>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</si>
  <si>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</si>
  <si>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</si>
  <si>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</si>
  <si>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</si>
  <si>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</si>
  <si>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</si>
  <si>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</si>
  <si>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</si>
  <si>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</si>
  <si>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</si>
  <si>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</si>
  <si>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</si>
  <si>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</si>
  <si>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</si>
  <si>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</si>
  <si>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</si>
  <si>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</si>
  <si>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</si>
  <si>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</si>
  <si>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</si>
  <si>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</si>
  <si>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</si>
  <si>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</si>
  <si>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</si>
  <si>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</si>
  <si>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</si>
  <si>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</si>
  <si>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</si>
  <si>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</si>
  <si>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</si>
  <si>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</si>
  <si>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</si>
  <si>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</si>
  <si>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</si>
  <si>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</si>
  <si>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</si>
  <si>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2210110</t>
  </si>
  <si>
    <t>保障性租赁住房</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</si>
  <si>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</si>
  <si>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</si>
  <si>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</si>
  <si>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</si>
  <si>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</si>
  <si>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</si>
  <si>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</si>
  <si>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</si>
  <si>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</si>
  <si>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</si>
  <si>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</si>
  <si>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</si>
  <si>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</si>
  <si>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</si>
  <si>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</si>
  <si>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</si>
  <si>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</si>
  <si>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</si>
  <si>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</si>
  <si>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</si>
  <si>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</si>
  <si>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</si>
  <si>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</si>
  <si>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</si>
  <si>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</si>
  <si>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</si>
  <si>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</si>
  <si>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</si>
  <si>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</si>
  <si>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</si>
  <si>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</si>
  <si>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</si>
  <si>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</si>
  <si>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</si>
  <si>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</si>
  <si>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</si>
  <si>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</si>
  <si>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</si>
  <si>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</si>
  <si>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</si>
  <si>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</si>
  <si>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</si>
  <si>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</si>
  <si>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</si>
  <si>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</si>
  <si>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</si>
  <si>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</si>
  <si>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</si>
  <si>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</si>
  <si>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</si>
  <si>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</si>
  <si>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</si>
  <si>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</si>
  <si>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</si>
  <si>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</si>
  <si>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</si>
  <si>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</si>
  <si>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</si>
  <si>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</si>
  <si>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</si>
  <si>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</si>
  <si>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</si>
  <si>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</si>
  <si>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</si>
  <si>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</si>
  <si>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</si>
  <si>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</si>
  <si>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</si>
  <si>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</si>
  <si>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</si>
  <si>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</si>
  <si>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</si>
  <si>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</si>
  <si>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</si>
  <si>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</si>
  <si>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</si>
  <si>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</si>
  <si>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</si>
  <si>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</si>
  <si>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</si>
  <si>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</si>
  <si>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</si>
  <si>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</si>
  <si>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</si>
  <si>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</si>
  <si>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</si>
  <si>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</si>
  <si>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</si>
  <si>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</si>
  <si>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</si>
  <si>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</si>
  <si>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</si>
  <si>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</si>
  <si>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</si>
  <si>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</si>
  <si>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</si>
  <si>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</si>
  <si>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</si>
  <si>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</si>
  <si>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</si>
  <si>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</si>
  <si>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</si>
  <si>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</si>
  <si>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</si>
  <si>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</si>
  <si>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</si>
  <si>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</si>
  <si>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</si>
  <si>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</si>
  <si>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</si>
  <si>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</si>
  <si>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</si>
  <si>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</si>
  <si>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</si>
  <si>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</si>
  <si>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</si>
  <si>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</si>
  <si>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</si>
  <si>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</si>
  <si>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</si>
  <si>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</si>
  <si>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</si>
  <si>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</si>
  <si>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</si>
  <si>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</si>
  <si>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</si>
  <si>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</si>
  <si>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</si>
  <si>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</si>
  <si>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2240250</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</si>
  <si>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</si>
  <si>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</si>
  <si>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</si>
  <si>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</si>
  <si>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</si>
  <si>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</si>
  <si>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</si>
  <si>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</si>
  <si>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</si>
  <si>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</si>
  <si>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</si>
  <si>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</si>
  <si>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</si>
  <si>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</si>
  <si>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</si>
  <si>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</si>
  <si>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</si>
  <si>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</si>
  <si>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</si>
  <si>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</si>
  <si>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</si>
  <si>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</si>
  <si>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</si>
  <si>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</si>
  <si>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</si>
  <si>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</si>
  <si>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</si>
  <si>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</si>
  <si>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</si>
  <si>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</si>
  <si>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</si>
  <si>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</si>
  <si>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</si>
  <si>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</si>
  <si>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</si>
  <si>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</si>
  <si>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</si>
  <si>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</si>
  <si>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</si>
  <si>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</si>
  <si>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</si>
  <si>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</si>
  <si>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</si>
  <si>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</si>
  <si>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</si>
  <si>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</si>
  <si>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</si>
  <si>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</si>
  <si>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</si>
  <si>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</si>
  <si>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</si>
  <si>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</si>
  <si>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</si>
  <si>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</si>
  <si>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</si>
  <si>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</si>
  <si>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</si>
  <si>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</si>
  <si>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</si>
  <si>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22902</t>
  </si>
  <si>
    <t>年初预留</t>
  </si>
  <si>
    <t>2290201</t>
  </si>
  <si>
    <t>22999</t>
  </si>
  <si>
    <t>2299999</t>
  </si>
  <si>
    <t>232</t>
  </si>
  <si>
    <t>债务付息支出</t>
  </si>
  <si>
    <t>23201</t>
  </si>
  <si>
    <t>中央政府国内债务付息支出</t>
  </si>
  <si>
    <t>23202</t>
  </si>
  <si>
    <t>中央政府国外债务付息支出</t>
  </si>
  <si>
    <t>2320201</t>
  </si>
  <si>
    <t>中央政府境外发行主权债券付息支出</t>
  </si>
  <si>
    <t>2320202</t>
  </si>
  <si>
    <t>中央政府向外国政府借款付息支出</t>
  </si>
  <si>
    <t>2320203</t>
  </si>
  <si>
    <t>中央政府向国际金融组织借款付息支出</t>
  </si>
  <si>
    <t>2320299</t>
  </si>
  <si>
    <t>中央政府其他国外借款付息支出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</si>
  <si>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</si>
  <si>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</si>
  <si>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</si>
  <si>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</si>
  <si>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</si>
  <si>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</si>
  <si>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</si>
  <si>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</si>
  <si>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</si>
  <si>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</si>
  <si>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t>
  </si>
  <si>
    <t>债务发行费用支出</t>
  </si>
  <si>
    <t>23301</t>
  </si>
  <si>
    <t>中央政府国内债务发行费用支出</t>
  </si>
  <si>
    <t>23302</t>
  </si>
  <si>
    <t>中央政府国外债务发行费用支出</t>
  </si>
  <si>
    <t>23303</t>
  </si>
  <si>
    <t>地方政府一般债务发行费用支出</t>
  </si>
  <si>
    <t>支出合计</t>
  </si>
  <si>
    <t>表三</t>
  </si>
  <si>
    <t>2025年一般公共预算收支平衡表</t>
  </si>
  <si>
    <t>收入</t>
  </si>
  <si>
    <t>支出</t>
  </si>
  <si>
    <t>本级收入合计</t>
  </si>
  <si>
    <t>本级支出合计</t>
  </si>
  <si>
    <t>转移性收入</t>
  </si>
  <si>
    <t>转移性支出</t>
  </si>
  <si>
    <t xml:space="preserve">  上级补助收入</t>
  </si>
  <si>
    <t xml:space="preserve">  补助下级支出</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</si>
  <si>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</si>
  <si>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</si>
  <si>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</si>
  <si>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</si>
  <si>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</si>
  <si>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</si>
  <si>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</si>
  <si>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</si>
  <si>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</si>
  <si>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</si>
  <si>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</si>
  <si>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</si>
  <si>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</si>
  <si>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</si>
  <si>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</si>
  <si>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</si>
  <si>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</si>
  <si>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</si>
  <si>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</si>
  <si>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</si>
  <si>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</si>
  <si>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</si>
  <si>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</si>
  <si>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</si>
  <si>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</si>
  <si>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</si>
  <si>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</si>
  <si>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</si>
  <si>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</si>
  <si>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</si>
  <si>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</si>
  <si>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</si>
  <si>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</si>
  <si>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</si>
  <si>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</si>
  <si>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</si>
  <si>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</si>
  <si>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</si>
  <si>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</si>
  <si>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</si>
  <si>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</si>
  <si>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</si>
  <si>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</si>
  <si>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</si>
  <si>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</si>
  <si>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</si>
  <si>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</si>
  <si>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</si>
  <si>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</si>
  <si>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</si>
  <si>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</si>
  <si>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</si>
  <si>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</si>
  <si>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</si>
  <si>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</si>
  <si>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</si>
  <si>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</si>
  <si>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</si>
  <si>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</si>
  <si>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</si>
  <si>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</si>
  <si>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</si>
  <si>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</si>
  <si>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</si>
  <si>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</si>
  <si>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</si>
  <si>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</si>
  <si>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</si>
  <si>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</si>
  <si>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上解上级支出</t>
  </si>
  <si>
    <t xml:space="preserve">    体制上解收入</t>
  </si>
  <si>
    <t xml:space="preserve">    体制上解支出</t>
  </si>
  <si>
    <t xml:space="preserve">    专项上解收入</t>
  </si>
  <si>
    <t xml:space="preserve">    专项上解支出</t>
  </si>
  <si>
    <t xml:space="preserve">  上年结余收入</t>
  </si>
  <si>
    <t xml:space="preserve">  调出资金</t>
  </si>
  <si>
    <t xml:space="preserve">  调入资金</t>
  </si>
  <si>
    <t xml:space="preserve">  安排预算稳定调节基金</t>
  </si>
  <si>
    <t xml:space="preserve">    从政府性基金预算调入</t>
  </si>
  <si>
    <t xml:space="preserve">  补充预算周转金</t>
  </si>
  <si>
    <t xml:space="preserve">      其中：从抗疫特别国债调入</t>
  </si>
  <si>
    <t xml:space="preserve">  地方政府一般债务转贷支出</t>
  </si>
  <si>
    <t xml:space="preserve">    从国有资本经营预算调入</t>
  </si>
  <si>
    <t xml:space="preserve">  援助其他地区支出</t>
  </si>
  <si>
    <t xml:space="preserve">    从其他资金调入</t>
  </si>
  <si>
    <t xml:space="preserve">  年终结余</t>
  </si>
  <si>
    <t xml:space="preserve">  地方政府一般债务收入</t>
  </si>
  <si>
    <t xml:space="preserve">  地方政府一般债务转贷收入</t>
  </si>
  <si>
    <t xml:space="preserve">  接受其他地区援助收入</t>
  </si>
  <si>
    <t>债务还本支出</t>
  </si>
  <si>
    <t xml:space="preserve">  动用预算稳定调节基金</t>
  </si>
  <si>
    <t xml:space="preserve">  地方政府一般债务还本支出</t>
  </si>
  <si>
    <t>收入总计</t>
  </si>
  <si>
    <t>支出总计</t>
  </si>
  <si>
    <t>表四</t>
  </si>
  <si>
    <t>2025年一般公共预算支出资金来源表</t>
  </si>
  <si>
    <t>合计</t>
  </si>
  <si>
    <t>财力安排</t>
  </si>
  <si>
    <t>专项转移支付收入安排</t>
  </si>
  <si>
    <t>动用上年结余安排</t>
  </si>
  <si>
    <t>调入资金</t>
  </si>
  <si>
    <t>政府债务资金</t>
  </si>
  <si>
    <t>其他资金</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</si>
  <si>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</si>
  <si>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</si>
  <si>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</si>
  <si>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</si>
  <si>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</si>
  <si>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</si>
  <si>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</si>
  <si>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</si>
  <si>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</si>
  <si>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</si>
  <si>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</si>
  <si>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</si>
  <si>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</si>
  <si>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</si>
  <si>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</si>
  <si>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</si>
  <si>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</si>
  <si>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</si>
  <si>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</si>
  <si>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</si>
  <si>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</si>
  <si>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</si>
  <si>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</si>
  <si>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</si>
  <si>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</si>
  <si>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</si>
  <si>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 xml:space="preserve">    对外合作与交流</t>
  </si>
  <si>
    <t xml:space="preserve">    其他外交支出</t>
  </si>
  <si>
    <t xml:space="preserve">    国防动员</t>
  </si>
  <si>
    <t xml:space="preserve">    其他国防支出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</si>
  <si>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</si>
  <si>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</si>
  <si>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</si>
  <si>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</si>
  <si>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</si>
  <si>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</si>
  <si>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</si>
  <si>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</si>
  <si>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</si>
  <si>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</si>
  <si>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</si>
  <si>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</si>
  <si>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</si>
  <si>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</si>
  <si>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</si>
  <si>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</si>
  <si>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</si>
  <si>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</si>
  <si>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</si>
  <si>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</si>
  <si>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</si>
  <si>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</si>
  <si>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</si>
  <si>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</si>
  <si>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</si>
  <si>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</si>
  <si>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</si>
  <si>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</si>
  <si>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</si>
  <si>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</si>
  <si>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</si>
  <si>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</si>
  <si>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</si>
  <si>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</si>
  <si>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</si>
  <si>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</si>
  <si>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</si>
  <si>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</si>
  <si>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</si>
  <si>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</si>
  <si>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</si>
  <si>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</si>
  <si>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</si>
  <si>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</si>
  <si>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</si>
  <si>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</si>
  <si>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</si>
  <si>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</si>
  <si>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</si>
  <si>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</si>
  <si>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</si>
  <si>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</si>
  <si>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</si>
  <si>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</si>
  <si>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</si>
  <si>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</si>
  <si>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</si>
  <si>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</si>
  <si>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</si>
  <si>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</si>
  <si>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</si>
  <si>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</si>
  <si>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</si>
  <si>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</si>
  <si>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</si>
  <si>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</si>
  <si>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</si>
  <si>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</si>
  <si>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</si>
  <si>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</si>
  <si>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</si>
  <si>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</si>
  <si>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</si>
  <si>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</si>
  <si>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</si>
  <si>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</si>
  <si>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</si>
  <si>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</si>
  <si>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</si>
  <si>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</si>
  <si>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</si>
  <si>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</si>
  <si>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</si>
  <si>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</si>
  <si>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</si>
  <si>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</si>
  <si>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</si>
  <si>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</si>
  <si>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</si>
  <si>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</si>
  <si>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</si>
  <si>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</si>
  <si>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</si>
  <si>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</si>
  <si>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</si>
  <si>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</si>
  <si>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</si>
  <si>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</si>
  <si>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</si>
  <si>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 xml:space="preserve">    其他农林水支出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</si>
  <si>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</si>
  <si>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</si>
  <si>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</si>
  <si>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</si>
  <si>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</si>
  <si>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</si>
  <si>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</si>
  <si>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</si>
  <si>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</si>
  <si>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</si>
  <si>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</si>
  <si>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</si>
  <si>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</si>
  <si>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</si>
  <si>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</si>
  <si>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</si>
  <si>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</si>
  <si>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</si>
  <si>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</si>
  <si>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</si>
  <si>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</si>
  <si>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</si>
  <si>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</si>
  <si>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</si>
  <si>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</si>
  <si>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</si>
  <si>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</si>
  <si>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</si>
  <si>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</si>
  <si>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</si>
  <si>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</si>
  <si>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</si>
  <si>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</si>
  <si>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住房改革支出</t>
  </si>
  <si>
    <t xml:space="preserve">    城乡社区住宅</t>
  </si>
  <si>
    <t xml:space="preserve">    粮油物资事务</t>
  </si>
  <si>
    <t xml:space="preserve">    能源储备</t>
  </si>
  <si>
    <t xml:space="preserve">    粮油储备</t>
  </si>
  <si>
    <t xml:space="preserve">    重要商品储备</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</si>
  <si>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</si>
  <si>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</si>
  <si>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</si>
  <si>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</si>
  <si>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</si>
  <si>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</si>
  <si>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</si>
  <si>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 xml:space="preserve">      年初预留</t>
  </si>
  <si>
    <t xml:space="preserve">      其他支出</t>
  </si>
  <si>
    <t xml:space="preserve">      地方政府一般债务付息支出</t>
  </si>
  <si>
    <t>表五</t>
  </si>
  <si>
    <t>2025年一般公共预算支出经济分类表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</si>
  <si>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</si>
  <si>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</si>
  <si>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</si>
  <si>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</si>
  <si>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</si>
  <si>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</si>
  <si>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</si>
  <si>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</si>
  <si>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</si>
  <si>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</si>
  <si>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</si>
  <si>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</si>
  <si>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</si>
  <si>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预备费及预留</t>
  </si>
  <si>
    <t>表六之一</t>
  </si>
  <si>
    <t>2025年省市县一般公共预算收支表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</si>
  <si>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</si>
  <si>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</si>
  <si>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</si>
  <si>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</si>
  <si>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</si>
  <si>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</si>
  <si>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</si>
  <si>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</si>
  <si>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</si>
  <si>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</si>
  <si>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</si>
  <si>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</si>
  <si>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</si>
  <si>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</si>
  <si>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</si>
  <si>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</si>
  <si>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</si>
  <si>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</si>
  <si>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</si>
  <si>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</si>
  <si>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</si>
  <si>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</si>
  <si>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</si>
  <si>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</si>
  <si>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</si>
  <si>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</si>
  <si>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</si>
  <si>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</si>
  <si>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</si>
  <si>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湖北省</t>
  </si>
  <si>
    <t xml:space="preserve">  湖北省本级</t>
  </si>
  <si>
    <t xml:space="preserve">  湖北省地市合计</t>
  </si>
  <si>
    <t xml:space="preserve">    武汉市</t>
  </si>
  <si>
    <t xml:space="preserve">      武汉市本级</t>
  </si>
  <si>
    <t xml:space="preserve">      武汉市区县合计</t>
  </si>
  <si>
    <t xml:space="preserve">        江岸区</t>
  </si>
  <si>
    <t xml:space="preserve">        江汉区</t>
  </si>
  <si>
    <t xml:space="preserve">        硚口区</t>
  </si>
  <si>
    <t xml:space="preserve">        武昌区</t>
  </si>
  <si>
    <t xml:space="preserve">        汉阳区</t>
  </si>
  <si>
    <t xml:space="preserve">        青山区</t>
  </si>
  <si>
    <t xml:space="preserve">        洪山区</t>
  </si>
  <si>
    <t xml:space="preserve">        东西湖区</t>
  </si>
  <si>
    <t xml:space="preserve">        汉南区</t>
  </si>
  <si>
    <t xml:space="preserve">        江夏区</t>
  </si>
  <si>
    <t xml:space="preserve">        蔡甸区</t>
  </si>
  <si>
    <t xml:space="preserve">        新洲区</t>
  </si>
  <si>
    <t xml:space="preserve">        黄陂区</t>
  </si>
  <si>
    <t xml:space="preserve">    黄石市</t>
  </si>
  <si>
    <t xml:space="preserve">      黄石市本级</t>
  </si>
  <si>
    <t xml:space="preserve">      黄石市区县合计</t>
  </si>
  <si>
    <t xml:space="preserve">        黄石港区</t>
  </si>
  <si>
    <t xml:space="preserve">        西塞山区</t>
  </si>
  <si>
    <t xml:space="preserve">        下陆区</t>
  </si>
  <si>
    <t xml:space="preserve">        铁山区</t>
  </si>
  <si>
    <t xml:space="preserve">        大冶市</t>
  </si>
  <si>
    <t xml:space="preserve">        阳新县</t>
  </si>
  <si>
    <t xml:space="preserve">    十堰市</t>
  </si>
  <si>
    <t xml:space="preserve">      十堰市本级</t>
  </si>
  <si>
    <t xml:space="preserve">      十堰市区县合计</t>
  </si>
  <si>
    <t xml:space="preserve">        张湾区</t>
  </si>
  <si>
    <t xml:space="preserve">        茅箭区</t>
  </si>
  <si>
    <t xml:space="preserve">        丹江口市</t>
  </si>
  <si>
    <t xml:space="preserve">        郧阳区</t>
  </si>
  <si>
    <t xml:space="preserve">        郧西县</t>
  </si>
  <si>
    <t xml:space="preserve">        竹山县</t>
  </si>
  <si>
    <t xml:space="preserve">        竹溪县</t>
  </si>
  <si>
    <t xml:space="preserve">        房县</t>
  </si>
  <si>
    <t xml:space="preserve">    荆州市</t>
  </si>
  <si>
    <t xml:space="preserve">      荆州市本级</t>
  </si>
  <si>
    <t xml:space="preserve">      荆州市区县合计</t>
  </si>
  <si>
    <t xml:space="preserve">        沙市区</t>
  </si>
  <si>
    <t xml:space="preserve">        荆州区</t>
  </si>
  <si>
    <t xml:space="preserve">        江陵县</t>
  </si>
  <si>
    <t xml:space="preserve">        松滋市</t>
  </si>
  <si>
    <t xml:space="preserve">        公安县</t>
  </si>
  <si>
    <t xml:space="preserve">        石首市</t>
  </si>
  <si>
    <t xml:space="preserve">        监利市</t>
  </si>
  <si>
    <t xml:space="preserve">        洪湖市</t>
  </si>
  <si>
    <t xml:space="preserve">    宜昌市</t>
  </si>
  <si>
    <t xml:space="preserve">      宜昌市本级</t>
  </si>
  <si>
    <t xml:space="preserve">      宜昌市区县合计</t>
  </si>
  <si>
    <t xml:space="preserve">        西陵区</t>
  </si>
  <si>
    <t xml:space="preserve">        伍家岗区</t>
  </si>
  <si>
    <t xml:space="preserve">        点军区</t>
  </si>
  <si>
    <t xml:space="preserve">        猇亭区</t>
  </si>
  <si>
    <t xml:space="preserve">        夷陵区</t>
  </si>
  <si>
    <t xml:space="preserve">        宜都市</t>
  </si>
  <si>
    <t xml:space="preserve">        枝江市</t>
  </si>
  <si>
    <t xml:space="preserve">        当阳市</t>
  </si>
  <si>
    <t xml:space="preserve">        远安县</t>
  </si>
  <si>
    <t xml:space="preserve">        兴山县</t>
  </si>
  <si>
    <t xml:space="preserve">        秭归县</t>
  </si>
  <si>
    <t xml:space="preserve">        长阳县</t>
  </si>
  <si>
    <t xml:space="preserve">        五峰县</t>
  </si>
  <si>
    <t xml:space="preserve">    襄阳市</t>
  </si>
  <si>
    <t xml:space="preserve">      襄阳市本级</t>
  </si>
  <si>
    <t xml:space="preserve">      襄阳市区县合计</t>
  </si>
  <si>
    <t xml:space="preserve">        襄城区</t>
  </si>
  <si>
    <t xml:space="preserve">        樊城区</t>
  </si>
  <si>
    <t xml:space="preserve">        襄州区</t>
  </si>
  <si>
    <t xml:space="preserve">        老河口市</t>
  </si>
  <si>
    <t xml:space="preserve">        枣阳市</t>
  </si>
  <si>
    <t xml:space="preserve">        宜城市</t>
  </si>
  <si>
    <t xml:space="preserve">        南漳县</t>
  </si>
  <si>
    <t xml:space="preserve">        谷城县</t>
  </si>
  <si>
    <t xml:space="preserve">        保康县</t>
  </si>
  <si>
    <t xml:space="preserve">    鄂州市</t>
  </si>
  <si>
    <t xml:space="preserve">      鄂州市本级</t>
  </si>
  <si>
    <t xml:space="preserve">      鄂州市区县合计</t>
  </si>
  <si>
    <t xml:space="preserve">        临空区</t>
  </si>
  <si>
    <t xml:space="preserve">        华容区</t>
  </si>
  <si>
    <t xml:space="preserve">        梁子湖区</t>
  </si>
  <si>
    <t xml:space="preserve">    荆门市</t>
  </si>
  <si>
    <t xml:space="preserve">      荆门市本级</t>
  </si>
  <si>
    <t xml:space="preserve">      荆门市区县合计</t>
  </si>
  <si>
    <t xml:space="preserve">        掇刀区</t>
  </si>
  <si>
    <t xml:space="preserve">        东宝区</t>
  </si>
  <si>
    <t xml:space="preserve">        钟祥市</t>
  </si>
  <si>
    <t xml:space="preserve">        京山市</t>
  </si>
  <si>
    <t xml:space="preserve">        沙洋县</t>
  </si>
  <si>
    <t xml:space="preserve">    孝感市</t>
  </si>
  <si>
    <t xml:space="preserve">      孝感市本级</t>
  </si>
  <si>
    <t xml:space="preserve">      孝感市区县合计</t>
  </si>
  <si>
    <t xml:space="preserve">        孝南区</t>
  </si>
  <si>
    <t xml:space="preserve">        孝昌县</t>
  </si>
  <si>
    <t xml:space="preserve">        大悟县</t>
  </si>
  <si>
    <t xml:space="preserve">        安陆市</t>
  </si>
  <si>
    <t xml:space="preserve">        云梦县</t>
  </si>
  <si>
    <t xml:space="preserve">        应城市</t>
  </si>
  <si>
    <t xml:space="preserve">        汉川市</t>
  </si>
  <si>
    <t xml:space="preserve">    黄冈市</t>
  </si>
  <si>
    <t xml:space="preserve">      黄冈市本级</t>
  </si>
  <si>
    <t xml:space="preserve">      黄冈市区县合计</t>
  </si>
  <si>
    <t xml:space="preserve">        黄州区</t>
  </si>
  <si>
    <t xml:space="preserve">        团风县</t>
  </si>
  <si>
    <t xml:space="preserve">        红安县</t>
  </si>
  <si>
    <t xml:space="preserve">        麻城市</t>
  </si>
  <si>
    <t xml:space="preserve">        罗田县</t>
  </si>
  <si>
    <t xml:space="preserve">        英山县</t>
  </si>
  <si>
    <t xml:space="preserve">        浠水县</t>
  </si>
  <si>
    <t xml:space="preserve">        蕲春县</t>
  </si>
  <si>
    <t xml:space="preserve">        武穴市</t>
  </si>
  <si>
    <t xml:space="preserve">        黄梅县</t>
  </si>
  <si>
    <t xml:space="preserve">    咸宁市</t>
  </si>
  <si>
    <t xml:space="preserve">      咸宁市本级</t>
  </si>
  <si>
    <t xml:space="preserve">      咸宁市区县合计</t>
  </si>
  <si>
    <t xml:space="preserve">        咸安区</t>
  </si>
  <si>
    <t xml:space="preserve">        嘉鱼县</t>
  </si>
  <si>
    <t xml:space="preserve">        赤壁市</t>
  </si>
  <si>
    <t xml:space="preserve">        通城县</t>
  </si>
  <si>
    <t xml:space="preserve">        崇阳县</t>
  </si>
  <si>
    <t xml:space="preserve">        通山县</t>
  </si>
  <si>
    <t xml:space="preserve">    恩施自治州</t>
  </si>
  <si>
    <t xml:space="preserve">      恩施州本级</t>
  </si>
  <si>
    <t xml:space="preserve">      恩施州区县合计</t>
  </si>
  <si>
    <t xml:space="preserve">        恩施市</t>
  </si>
  <si>
    <t xml:space="preserve">        建始县</t>
  </si>
  <si>
    <t xml:space="preserve">        巴东县</t>
  </si>
  <si>
    <t xml:space="preserve">        利川市</t>
  </si>
  <si>
    <t xml:space="preserve">        宣恩县</t>
  </si>
  <si>
    <t xml:space="preserve">        咸丰县</t>
  </si>
  <si>
    <t xml:space="preserve">        来凤县</t>
  </si>
  <si>
    <t xml:space="preserve">        鹤峰县</t>
  </si>
  <si>
    <t xml:space="preserve">    随州市</t>
  </si>
  <si>
    <t xml:space="preserve">      随州市本级</t>
  </si>
  <si>
    <t xml:space="preserve">      随州市区县合计</t>
  </si>
  <si>
    <t xml:space="preserve">        曾都区</t>
  </si>
  <si>
    <t xml:space="preserve">        广水市</t>
  </si>
  <si>
    <t xml:space="preserve">        随县</t>
  </si>
  <si>
    <t xml:space="preserve">    仙桃市</t>
  </si>
  <si>
    <t xml:space="preserve">    天门市</t>
  </si>
  <si>
    <t xml:space="preserve">    潜江市</t>
  </si>
  <si>
    <t xml:space="preserve">    神农架林区</t>
  </si>
  <si>
    <t>表六之二</t>
  </si>
  <si>
    <t>2025年地市县一般公共预算收支表</t>
  </si>
  <si>
    <t>支            出</t>
  </si>
  <si>
    <t>支出
合计</t>
  </si>
  <si>
    <t>公共
安全支出</t>
  </si>
  <si>
    <t>科学
技术支出</t>
  </si>
  <si>
    <t>交通
运输支出</t>
  </si>
  <si>
    <t>其他
支出</t>
  </si>
  <si>
    <t xml:space="preserve">       临空区</t>
  </si>
  <si>
    <t>表七之一</t>
  </si>
  <si>
    <t>2025年省对下一般公共预算转移支付预算表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</si>
  <si>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</si>
  <si>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</si>
  <si>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</si>
  <si>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</si>
  <si>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</si>
  <si>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</si>
  <si>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</si>
  <si>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</si>
  <si>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</si>
  <si>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</si>
  <si>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</si>
  <si>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</si>
  <si>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</si>
  <si>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</si>
  <si>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</si>
  <si>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</si>
  <si>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</si>
  <si>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</si>
  <si>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</si>
  <si>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</si>
  <si>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</si>
  <si>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</si>
  <si>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</si>
  <si>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</si>
  <si>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</si>
  <si>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</si>
  <si>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</si>
  <si>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</si>
  <si>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</si>
  <si>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</si>
  <si>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</si>
  <si>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</si>
  <si>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</si>
  <si>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</si>
  <si>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</si>
  <si>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</si>
  <si>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</si>
  <si>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 xml:space="preserve">        鄂城区</t>
  </si>
  <si>
    <t>备注：临空区无2025年省对下一般公共预算转移支付</t>
  </si>
  <si>
    <t>表七之二</t>
  </si>
  <si>
    <t>地区</t>
  </si>
  <si>
    <t>专项转移支付</t>
  </si>
  <si>
    <t>专项转移支付小计</t>
  </si>
  <si>
    <t>外交</t>
  </si>
  <si>
    <t>国防</t>
  </si>
  <si>
    <t>公共
安全</t>
  </si>
  <si>
    <t>科学
技术</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</si>
  <si>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</si>
  <si>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</si>
  <si>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</si>
  <si>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</si>
  <si>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</si>
  <si>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</si>
  <si>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</si>
  <si>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</si>
  <si>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</si>
  <si>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</si>
  <si>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</si>
  <si>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</si>
  <si>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</si>
  <si>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</si>
  <si>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备注：临空区无2025年省对下一般公共预算转移支付预算</t>
  </si>
  <si>
    <t>表八</t>
  </si>
  <si>
    <t>2025年一般公共预算支出“三公”经费预算表</t>
  </si>
  <si>
    <t>项目名称</t>
  </si>
  <si>
    <t>因公出国（境）费</t>
  </si>
  <si>
    <t>公务用车购置及运行费</t>
  </si>
  <si>
    <t>公务用车购置费</t>
  </si>
  <si>
    <t>公务用车运行费</t>
  </si>
  <si>
    <t>公务接待费</t>
  </si>
  <si>
    <t>表九</t>
  </si>
  <si>
    <t>2025年政府性基金预算收支表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</si>
  <si>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</si>
  <si>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</si>
  <si>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</si>
  <si>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</si>
  <si>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</si>
  <si>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</si>
  <si>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</si>
  <si>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</si>
  <si>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</si>
  <si>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</si>
  <si>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</si>
  <si>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</si>
  <si>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</si>
  <si>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</si>
  <si>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</si>
  <si>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</si>
  <si>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</si>
  <si>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</si>
  <si>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</si>
  <si>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</si>
  <si>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</si>
  <si>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</si>
  <si>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</si>
  <si>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</si>
  <si>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</si>
  <si>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</si>
  <si>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</si>
  <si>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</si>
  <si>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</si>
  <si>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</si>
  <si>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</si>
  <si>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</si>
  <si>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</si>
  <si>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</si>
  <si>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</si>
  <si>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</si>
  <si>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</si>
  <si>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</si>
  <si>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</si>
  <si>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</si>
  <si>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</si>
  <si>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</si>
  <si>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</si>
  <si>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</si>
  <si>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</si>
  <si>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</si>
  <si>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</si>
  <si>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</si>
  <si>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</si>
  <si>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</si>
  <si>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</si>
  <si>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</si>
  <si>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</si>
  <si>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</si>
  <si>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</si>
  <si>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</si>
  <si>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</si>
  <si>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</si>
  <si>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</si>
  <si>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</si>
  <si>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</si>
  <si>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</si>
  <si>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</si>
  <si>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</si>
  <si>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</si>
  <si>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</si>
  <si>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</si>
  <si>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</si>
  <si>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</si>
  <si>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</si>
  <si>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</si>
  <si>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</si>
  <si>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</si>
  <si>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</si>
  <si>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</si>
  <si>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</si>
  <si>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</si>
  <si>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</si>
  <si>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</si>
  <si>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</si>
  <si>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</si>
  <si>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</si>
  <si>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</si>
  <si>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</si>
  <si>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</si>
  <si>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</si>
  <si>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</si>
  <si>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</si>
  <si>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</si>
  <si>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</si>
  <si>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</si>
  <si>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</si>
  <si>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</si>
  <si>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</si>
  <si>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</si>
  <si>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</si>
  <si>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</si>
  <si>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</si>
  <si>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</si>
  <si>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</si>
  <si>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</si>
  <si>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</si>
  <si>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</si>
  <si>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</si>
  <si>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</si>
  <si>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</si>
  <si>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</si>
  <si>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</si>
  <si>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</si>
  <si>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</si>
  <si>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</si>
  <si>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</si>
  <si>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</si>
  <si>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</si>
  <si>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</si>
  <si>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</si>
  <si>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</si>
  <si>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</si>
  <si>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</si>
  <si>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</si>
  <si>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</si>
  <si>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</si>
  <si>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</si>
  <si>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</si>
  <si>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</si>
  <si>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</si>
  <si>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</si>
  <si>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</si>
  <si>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</si>
  <si>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</si>
  <si>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</si>
  <si>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</si>
  <si>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</si>
  <si>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</si>
  <si>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</si>
  <si>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</si>
  <si>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</si>
  <si>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</si>
  <si>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</si>
  <si>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</si>
  <si>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</si>
  <si>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</si>
  <si>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</si>
  <si>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</si>
  <si>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</si>
  <si>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</si>
  <si>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</si>
  <si>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</si>
  <si>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</si>
  <si>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</si>
  <si>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</si>
  <si>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</si>
  <si>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</si>
  <si>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</si>
  <si>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</si>
  <si>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</si>
  <si>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</si>
  <si>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</si>
  <si>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</si>
  <si>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</si>
  <si>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</si>
  <si>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</si>
  <si>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</si>
  <si>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</si>
  <si>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</si>
  <si>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</si>
  <si>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</si>
  <si>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</si>
  <si>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</si>
  <si>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</si>
  <si>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</si>
  <si>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</si>
  <si>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</si>
  <si>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</si>
  <si>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</si>
  <si>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</si>
  <si>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</si>
  <si>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</si>
  <si>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</si>
  <si>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</si>
  <si>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</si>
  <si>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</si>
  <si>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</si>
  <si>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</si>
  <si>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</si>
  <si>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</si>
  <si>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</si>
  <si>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</si>
  <si>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</si>
  <si>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</si>
  <si>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</si>
  <si>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</si>
  <si>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</si>
  <si>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</si>
  <si>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</si>
  <si>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</si>
  <si>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</si>
  <si>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</si>
  <si>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</si>
  <si>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</si>
  <si>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</si>
  <si>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</si>
  <si>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</si>
  <si>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</si>
  <si>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</si>
  <si>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</si>
  <si>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</si>
  <si>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</si>
  <si>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</si>
  <si>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</si>
  <si>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</si>
  <si>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</si>
  <si>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</si>
  <si>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</si>
  <si>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</si>
  <si>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</si>
  <si>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</si>
  <si>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</si>
  <si>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</si>
  <si>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</si>
  <si>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</si>
  <si>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</si>
  <si>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</si>
  <si>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</si>
  <si>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</si>
  <si>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</si>
  <si>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</si>
  <si>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</si>
  <si>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</si>
  <si>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</si>
  <si>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</si>
  <si>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</si>
  <si>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</si>
  <si>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</si>
  <si>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</si>
  <si>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</si>
  <si>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</si>
  <si>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</si>
  <si>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</si>
  <si>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</si>
  <si>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</si>
  <si>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</si>
  <si>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</si>
  <si>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 xml:space="preserve">  年终结余（转）</t>
  </si>
  <si>
    <t xml:space="preserve">    其中：地方政府性基金调入专项收入</t>
  </si>
  <si>
    <t xml:space="preserve">  地方政府专项债务转贷支出</t>
  </si>
  <si>
    <t xml:space="preserve">  地方政府专项债务收入</t>
  </si>
  <si>
    <t xml:space="preserve">  地方政府专项债务转贷收入</t>
  </si>
  <si>
    <t xml:space="preserve">  地方政府专项债务还本支出</t>
  </si>
  <si>
    <t>表十</t>
  </si>
  <si>
    <t>2025年政府性基金调入专项收入预算表</t>
  </si>
  <si>
    <t>备注：临空区无2025年政府性基金调入专项收入预算</t>
  </si>
  <si>
    <t>表十一</t>
  </si>
  <si>
    <t>2025年政府性基金预算支出资金来源表</t>
  </si>
  <si>
    <t>当年预算收入安排</t>
  </si>
  <si>
    <t>转移支付收入安排</t>
  </si>
  <si>
    <t>上年结余</t>
  </si>
  <si>
    <t xml:space="preserve">    污水处理费安排的支出</t>
  </si>
  <si>
    <t xml:space="preserve">    大中型水库库区基金对应专项债务收入安排的支出</t>
  </si>
  <si>
    <t xml:space="preserve">    国家重大水利工程建设基金对应专项债务收入安排的支出</t>
  </si>
  <si>
    <t xml:space="preserve">表十二 </t>
  </si>
  <si>
    <t>2025年国有资本经营预算收支表</t>
  </si>
  <si>
    <t>收          入</t>
  </si>
  <si>
    <t>支          出</t>
  </si>
  <si>
    <t>项        目</t>
  </si>
  <si>
    <t>行次</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</si>
  <si>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</si>
  <si>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</si>
  <si>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</si>
  <si>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</si>
  <si>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</si>
  <si>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</si>
  <si>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</si>
  <si>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</si>
  <si>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</si>
  <si>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</si>
  <si>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</si>
  <si>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</si>
  <si>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</si>
  <si>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</si>
  <si>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</si>
  <si>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</si>
  <si>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</si>
  <si>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</si>
  <si>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</si>
  <si>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</si>
  <si>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</si>
  <si>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</si>
  <si>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</si>
  <si>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</si>
  <si>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</si>
  <si>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</si>
  <si>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</si>
  <si>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</si>
  <si>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</si>
  <si>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</si>
  <si>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</si>
  <si>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</si>
  <si>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</si>
  <si>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</si>
  <si>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</si>
  <si>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</si>
  <si>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</si>
  <si>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</si>
  <si>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</si>
  <si>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</si>
  <si>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</si>
  <si>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</si>
  <si>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</si>
  <si>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注：以上项目以2023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</si>
  <si>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表十三</t>
  </si>
  <si>
    <t>2025年国有资本经营预算收入表</t>
  </si>
  <si>
    <t>科目编码</t>
  </si>
  <si>
    <t>科目名称/企业</t>
  </si>
  <si>
    <t>当年预算数</t>
  </si>
  <si>
    <t>预算数为执行数的%</t>
  </si>
  <si>
    <t>电力企业利润收入</t>
  </si>
  <si>
    <t>运输企业利润收入</t>
  </si>
  <si>
    <t>投资服务企业利润收入</t>
  </si>
  <si>
    <t>纺织轻工企业利润收入</t>
  </si>
  <si>
    <t>贸易企业利润收入</t>
  </si>
  <si>
    <t>建筑施工企业利润收入</t>
  </si>
  <si>
    <t>房地产企业利润收入</t>
  </si>
  <si>
    <t>农林牧渔企业利润收入</t>
  </si>
  <si>
    <t>教育文化广播企业利润收入</t>
  </si>
  <si>
    <t>科学研究企业利润收入</t>
  </si>
  <si>
    <t>金融企业利润收入</t>
  </si>
  <si>
    <t>机关社团所属企业利润收入</t>
  </si>
  <si>
    <t>其他国有资本经营预算企业利润收入</t>
  </si>
  <si>
    <t>国有控股公司股利、股息收入</t>
  </si>
  <si>
    <t>国有参股公司股利、股息收入</t>
  </si>
  <si>
    <t>金融企业股利、股息收入</t>
  </si>
  <si>
    <t>其他国有资本经营预算企业股利、股息收入</t>
  </si>
  <si>
    <t>国有股权、股份转让收入</t>
  </si>
  <si>
    <t>国有独资企业产权转让收入</t>
  </si>
  <si>
    <t>其他国有资本经营预算企业产权转让收入</t>
  </si>
  <si>
    <t>金融企业产权转让收入</t>
  </si>
  <si>
    <t xml:space="preserve">    国有股权、股份清算收入</t>
  </si>
  <si>
    <t xml:space="preserve">    国有独资企业清算收入</t>
  </si>
  <si>
    <t xml:space="preserve">    其他国有资本经营预算企业清算收入</t>
  </si>
  <si>
    <t>五、其他国有资本经营收入</t>
  </si>
  <si>
    <t>国有资本经营预算收入</t>
  </si>
  <si>
    <t>注：以上科目以2022年政府收支科目为准。</t>
  </si>
  <si>
    <t>表十四</t>
  </si>
  <si>
    <t>2025年国有资本经营预算支出表</t>
  </si>
  <si>
    <t>科目名称</t>
  </si>
  <si>
    <t>资本性支出</t>
  </si>
  <si>
    <t xml:space="preserve">费用性支出 </t>
  </si>
  <si>
    <t xml:space="preserve">一、国有资本经营预算支出 </t>
  </si>
  <si>
    <t>一、社会保障和就业支出</t>
  </si>
  <si>
    <t xml:space="preserve">      国有资本经营预算补充社保基金支出</t>
  </si>
  <si>
    <t xml:space="preserve">二、国有资本经营预算支出 </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</si>
  <si>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</si>
  <si>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</si>
  <si>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</si>
  <si>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</si>
  <si>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</si>
  <si>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</si>
  <si>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</si>
  <si>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</si>
  <si>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</si>
  <si>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</si>
  <si>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</si>
  <si>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</si>
  <si>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</si>
  <si>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对外投资合作支出</t>
  </si>
  <si>
    <t xml:space="preserve">    其他国有企业资本金注入</t>
  </si>
  <si>
    <t xml:space="preserve">    国有企业政策性补贴</t>
  </si>
  <si>
    <t xml:space="preserve">    国有企业政策性补贴 </t>
  </si>
  <si>
    <t xml:space="preserve"> 金融国有资本经营预算支出</t>
  </si>
  <si>
    <t xml:space="preserve">    其他金融国有资本经营预算支出</t>
  </si>
  <si>
    <t xml:space="preserve">    其他国有资本经营预算支出</t>
  </si>
  <si>
    <t xml:space="preserve">    其他国有资本经营预算支出 </t>
  </si>
  <si>
    <t/>
  </si>
  <si>
    <t xml:space="preserve">国有资本经营预算支出 </t>
  </si>
  <si>
    <t>支  出  合  计</t>
  </si>
  <si>
    <t>注：以上科目以2022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</si>
  <si>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备注：临空区无2025年国有资本经营预算支出</t>
  </si>
  <si>
    <t>表十五</t>
  </si>
  <si>
    <t>2025年国有资本经营预算基础信息表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</si>
  <si>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</si>
  <si>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</si>
  <si>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</si>
  <si>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</si>
  <si>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</si>
  <si>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</si>
  <si>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</si>
  <si>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</si>
  <si>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</si>
  <si>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</si>
  <si>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</si>
  <si>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</si>
  <si>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</si>
  <si>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</si>
  <si>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</si>
  <si>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</si>
  <si>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</si>
  <si>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</si>
  <si>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</si>
  <si>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</si>
  <si>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</si>
  <si>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</si>
  <si>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</si>
  <si>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</si>
  <si>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</si>
  <si>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</si>
  <si>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</si>
  <si>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</si>
  <si>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</si>
  <si>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</si>
  <si>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</si>
  <si>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</si>
  <si>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</si>
  <si>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注：以上项目以2022年政府收支分类科目为准。</t>
  </si>
  <si>
    <t>备注：临空区无2025年国有资本经营预算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</si>
</sst>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
    <numFmt numFmtId="179" formatCode="0.00_ "/>
    <numFmt numFmtId="180" formatCode="#,##0_ ;[Red]\-#,##0\ "/>
    <numFmt numFmtId="181" formatCode="0.0%"/>
    <numFmt numFmtId="182" formatCode="0_);[Red]\(0\)"/>
    <numFmt numFmtId="183" formatCode="0.0_ "/>
  </numFmts>
  <fonts count="50">
    <font>
      <sz val="12"/>
      <name val="宋体"/>
      <charset val="134"/>
    </font>
    <font>
      <b/>
      <sz val="16"/>
      <name val="黑体"/>
      <charset val="134"/>
    </font>
    <font>
      <sz val="11"/>
      <name val="宋体"/>
      <charset val="134"/>
      <scheme val="minor"/>
    </font>
    <font>
      <sz val="12"/>
      <name val="黑体"/>
      <charset val="134"/>
    </font>
    <font>
      <b/>
      <sz val="18"/>
      <name val="黑体"/>
      <charset val="134"/>
    </font>
    <font>
      <sz val="11"/>
      <color indexed="8"/>
      <name val="宋体"/>
      <charset val="134"/>
      <scheme val="minor"/>
    </font>
    <font>
      <b/>
      <sz val="10"/>
      <name val="宋体"/>
      <charset val="134"/>
    </font>
    <font>
      <sz val="10"/>
      <name val="宋体"/>
      <charset val="134"/>
    </font>
    <font>
      <b/>
      <sz val="11"/>
      <color indexed="8"/>
      <name val="宋体"/>
      <charset val="134"/>
      <scheme val="minor"/>
    </font>
    <font>
      <b/>
      <sz val="14"/>
      <name val="黑体"/>
      <charset val="134"/>
    </font>
    <font>
      <b/>
      <sz val="11"/>
      <name val="宋体"/>
      <charset val="134"/>
      <scheme val="minor"/>
    </font>
    <font>
      <b/>
      <sz val="11"/>
      <name val="宋体"/>
      <charset val="134"/>
    </font>
    <font>
      <sz val="11"/>
      <name val="宋体"/>
      <charset val="134"/>
    </font>
    <font>
      <b/>
      <sz val="11"/>
      <color indexed="8"/>
      <name val="宋体"/>
      <charset val="134"/>
    </font>
    <font>
      <sz val="11"/>
      <color rgb="FFFF0000"/>
      <name val="宋体"/>
      <charset val="134"/>
      <scheme val="minor"/>
    </font>
    <font>
      <sz val="10"/>
      <color theme="1"/>
      <name val="宋体"/>
      <charset val="134"/>
      <scheme val="minor"/>
    </font>
    <font>
      <sz val="10"/>
      <name val="宋体"/>
      <charset val="134"/>
      <scheme val="minor"/>
    </font>
    <font>
      <sz val="11"/>
      <color theme="1"/>
      <name val="宋体"/>
      <charset val="134"/>
      <scheme val="minor"/>
    </font>
    <font>
      <b/>
      <sz val="11"/>
      <color rgb="FF000000"/>
      <name val="宋体"/>
      <charset val="134"/>
      <scheme val="minor"/>
    </font>
    <font>
      <sz val="11"/>
      <color rgb="FF000000"/>
      <name val="宋体"/>
      <charset val="134"/>
      <scheme val="minor"/>
    </font>
    <font>
      <sz val="11"/>
      <color rgb="FFFF0000"/>
      <name val="宋体"/>
      <charset val="134"/>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
      <charset val="134"/>
    </font>
    <font>
      <sz val="20"/>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23"/>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8"/>
      </bottom>
      <diagonal/>
    </border>
    <border>
      <left style="thin">
        <color indexed="23"/>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0"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 fillId="3"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4" borderId="21" applyNumberFormat="0" applyAlignment="0" applyProtection="0">
      <alignment vertical="center"/>
    </xf>
    <xf numFmtId="0" fontId="38" fillId="5" borderId="22" applyNumberFormat="0" applyAlignment="0" applyProtection="0">
      <alignment vertical="center"/>
    </xf>
    <xf numFmtId="0" fontId="39" fillId="5" borderId="21" applyNumberFormat="0" applyAlignment="0" applyProtection="0">
      <alignment vertical="center"/>
    </xf>
    <xf numFmtId="0" fontId="40" fillId="6"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48"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49" fillId="0" borderId="0"/>
  </cellStyleXfs>
  <cellXfs count="283">
    <xf numFmtId="0" fontId="0" fillId="0" borderId="0" xfId="0"/>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4" fillId="2" borderId="0" xfId="51" applyFont="1" applyFill="1" applyAlignment="1">
      <alignment horizontal="center" vertical="center"/>
    </xf>
    <xf numFmtId="0" fontId="2" fillId="2" borderId="0"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left" vertical="center"/>
    </xf>
    <xf numFmtId="176"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right" vertical="center"/>
    </xf>
    <xf numFmtId="0" fontId="5" fillId="2" borderId="1" xfId="0" applyFont="1" applyFill="1" applyBorder="1" applyAlignment="1">
      <alignment horizontal="right" vertical="center"/>
    </xf>
    <xf numFmtId="177" fontId="5" fillId="2" borderId="1" xfId="0" applyNumberFormat="1" applyFont="1" applyFill="1" applyBorder="1" applyAlignment="1">
      <alignment horizontal="right" vertical="center"/>
    </xf>
    <xf numFmtId="0" fontId="4" fillId="2" borderId="0" xfId="0" applyFont="1" applyFill="1" applyBorder="1" applyAlignment="1">
      <alignment horizontal="center" vertical="center"/>
    </xf>
    <xf numFmtId="0" fontId="5" fillId="2" borderId="1" xfId="0" applyFont="1" applyFill="1" applyBorder="1" applyAlignment="1">
      <alignment horizontal="center" vertical="center" wrapText="1"/>
    </xf>
    <xf numFmtId="178" fontId="6" fillId="2" borderId="1" xfId="54" applyNumberFormat="1" applyFont="1" applyFill="1" applyBorder="1" applyAlignment="1" applyProtection="1">
      <alignment horizontal="left" vertical="center"/>
    </xf>
    <xf numFmtId="178" fontId="7" fillId="2" borderId="1" xfId="54" applyNumberFormat="1" applyFont="1" applyFill="1" applyBorder="1" applyAlignment="1" applyProtection="1">
      <alignment horizontal="left" vertical="center"/>
    </xf>
    <xf numFmtId="178" fontId="7" fillId="2" borderId="1" xfId="54" applyNumberFormat="1" applyFont="1" applyFill="1" applyBorder="1" applyAlignment="1" applyProtection="1">
      <alignment vertical="center"/>
    </xf>
    <xf numFmtId="178" fontId="7" fillId="2" borderId="1" xfId="54" applyNumberFormat="1" applyFont="1" applyFill="1" applyBorder="1" applyAlignment="1" applyProtection="1">
      <alignment horizontal="left" vertical="center" indent="1"/>
    </xf>
    <xf numFmtId="178" fontId="5" fillId="2" borderId="2" xfId="0" applyNumberFormat="1" applyFont="1" applyFill="1" applyBorder="1" applyAlignment="1">
      <alignment horizontal="left" vertical="center"/>
    </xf>
    <xf numFmtId="0" fontId="5" fillId="2" borderId="1" xfId="0" applyFont="1" applyFill="1" applyBorder="1" applyAlignment="1">
      <alignment horizontal="justify"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179" fontId="5" fillId="2" borderId="1" xfId="0" applyNumberFormat="1" applyFont="1" applyFill="1" applyBorder="1" applyAlignment="1">
      <alignment horizontal="right" vertical="center"/>
    </xf>
    <xf numFmtId="0" fontId="9" fillId="2" borderId="0" xfId="0" applyFont="1" applyFill="1" applyBorder="1" applyAlignment="1">
      <alignment horizontal="center" vertical="center"/>
    </xf>
    <xf numFmtId="49" fontId="6" fillId="2" borderId="1" xfId="54" applyNumberFormat="1" applyFont="1" applyFill="1" applyBorder="1" applyAlignment="1" applyProtection="1">
      <alignment horizontal="left" vertical="center"/>
    </xf>
    <xf numFmtId="49" fontId="7" fillId="2" borderId="1" xfId="54" applyNumberFormat="1" applyFont="1" applyFill="1" applyBorder="1" applyAlignment="1" applyProtection="1">
      <alignment horizontal="left" vertical="center" indent="1"/>
    </xf>
    <xf numFmtId="49" fontId="7" fillId="0" borderId="1" xfId="54" applyNumberFormat="1" applyFont="1" applyFill="1" applyBorder="1" applyAlignment="1" applyProtection="1">
      <alignment horizontal="left" vertical="center" indent="1"/>
    </xf>
    <xf numFmtId="49" fontId="7" fillId="2" borderId="1" xfId="54" applyNumberFormat="1" applyFont="1" applyFill="1" applyBorder="1" applyAlignment="1" applyProtection="1">
      <alignment horizontal="left" vertical="center"/>
    </xf>
    <xf numFmtId="0" fontId="5" fillId="2" borderId="5" xfId="0" applyFont="1" applyFill="1" applyBorder="1" applyAlignment="1">
      <alignment horizontal="justify" vertical="center"/>
    </xf>
    <xf numFmtId="0" fontId="5" fillId="2" borderId="6" xfId="0" applyFont="1" applyFill="1" applyBorder="1" applyAlignment="1">
      <alignmen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2" fillId="2" borderId="0" xfId="0" applyFont="1" applyFill="1" applyBorder="1" applyAlignment="1">
      <alignment wrapText="1"/>
    </xf>
    <xf numFmtId="0" fontId="4" fillId="2" borderId="0" xfId="0" applyFont="1" applyFill="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1" fillId="0" borderId="0" xfId="0" applyFont="1" applyFill="1" applyAlignment="1">
      <alignment vertical="center"/>
    </xf>
    <xf numFmtId="0" fontId="10"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2" fillId="0" borderId="0" xfId="0" applyFont="1" applyFill="1" applyAlignment="1">
      <alignment horizontal="right" vertical="center" wrapText="1"/>
    </xf>
    <xf numFmtId="0" fontId="10" fillId="0" borderId="9"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0" fontId="10" fillId="0" borderId="12" xfId="0" applyFont="1" applyFill="1" applyBorder="1" applyAlignment="1">
      <alignment horizontal="center" vertical="center" wrapText="1"/>
    </xf>
    <xf numFmtId="3" fontId="2" fillId="0" borderId="1" xfId="0" applyNumberFormat="1" applyFont="1" applyFill="1" applyBorder="1" applyAlignment="1" applyProtection="1">
      <alignment vertical="center"/>
    </xf>
    <xf numFmtId="0" fontId="10" fillId="0" borderId="1" xfId="0" applyFont="1" applyFill="1" applyBorder="1" applyAlignment="1">
      <alignment vertical="center" wrapText="1"/>
    </xf>
    <xf numFmtId="0" fontId="2" fillId="0" borderId="1" xfId="0" applyFont="1" applyFill="1" applyBorder="1" applyAlignment="1">
      <alignment vertical="center" wrapText="1"/>
    </xf>
    <xf numFmtId="3" fontId="2" fillId="0" borderId="1" xfId="0" applyNumberFormat="1" applyFont="1" applyFill="1" applyBorder="1" applyAlignment="1" applyProtection="1">
      <alignment horizontal="left" vertical="center"/>
    </xf>
    <xf numFmtId="0" fontId="2" fillId="0" borderId="1" xfId="0" applyFont="1" applyFill="1" applyBorder="1" applyAlignment="1">
      <alignment horizontal="left" vertical="center"/>
    </xf>
    <xf numFmtId="0" fontId="2" fillId="0" borderId="1" xfId="53" applyFont="1" applyFill="1" applyBorder="1" applyAlignment="1">
      <alignment vertical="center" wrapText="1"/>
    </xf>
    <xf numFmtId="0" fontId="2" fillId="0" borderId="1" xfId="0" applyFont="1" applyFill="1" applyBorder="1" applyAlignment="1">
      <alignment vertical="center"/>
    </xf>
    <xf numFmtId="0" fontId="10" fillId="0" borderId="1" xfId="0" applyFont="1" applyFill="1" applyBorder="1" applyAlignment="1">
      <alignment horizontal="distributed" vertical="center"/>
    </xf>
    <xf numFmtId="0" fontId="1" fillId="0" borderId="0" xfId="0" applyFont="1" applyFill="1"/>
    <xf numFmtId="0" fontId="2" fillId="0" borderId="0" xfId="0" applyFont="1" applyFill="1"/>
    <xf numFmtId="0" fontId="2" fillId="0" borderId="0" xfId="0" applyFont="1" applyFill="1" applyAlignment="1">
      <alignment wrapText="1"/>
    </xf>
    <xf numFmtId="0" fontId="2" fillId="0" borderId="0" xfId="0" applyFont="1" applyFill="1" applyBorder="1"/>
    <xf numFmtId="0" fontId="3" fillId="0" borderId="0" xfId="0" applyFont="1" applyFill="1"/>
    <xf numFmtId="0" fontId="1" fillId="0" borderId="0" xfId="0" applyFont="1" applyFill="1" applyBorder="1"/>
    <xf numFmtId="0" fontId="2" fillId="0" borderId="0" xfId="0" applyFont="1" applyFill="1" applyBorder="1" applyAlignment="1">
      <alignment wrapText="1"/>
    </xf>
    <xf numFmtId="0" fontId="2" fillId="0" borderId="0" xfId="0" applyFont="1" applyFill="1" applyBorder="1" applyAlignment="1">
      <alignment horizontal="right" wrapText="1"/>
    </xf>
    <xf numFmtId="0" fontId="10" fillId="0" borderId="1" xfId="0" applyFont="1" applyFill="1" applyBorder="1" applyAlignment="1">
      <alignment horizontal="center" vertical="center" wrapText="1"/>
    </xf>
    <xf numFmtId="0" fontId="11" fillId="0" borderId="1" xfId="53" applyFont="1" applyFill="1" applyBorder="1" applyAlignment="1">
      <alignment horizontal="center" vertical="center" wrapText="1"/>
    </xf>
    <xf numFmtId="0" fontId="2" fillId="0" borderId="1" xfId="0" applyFont="1" applyFill="1" applyBorder="1" applyAlignment="1">
      <alignment wrapText="1"/>
    </xf>
    <xf numFmtId="49" fontId="2" fillId="0" borderId="1" xfId="52" applyNumberFormat="1" applyFont="1" applyFill="1" applyBorder="1" applyAlignment="1" applyProtection="1">
      <alignment horizontal="distributed" vertical="center" wrapText="1"/>
    </xf>
    <xf numFmtId="176" fontId="2" fillId="0" borderId="0" xfId="0" applyNumberFormat="1" applyFont="1" applyFill="1" applyAlignment="1">
      <alignment vertical="center"/>
    </xf>
    <xf numFmtId="176" fontId="3" fillId="0" borderId="0" xfId="0" applyNumberFormat="1" applyFont="1" applyFill="1"/>
    <xf numFmtId="176" fontId="4" fillId="0" borderId="0" xfId="0" applyNumberFormat="1" applyFont="1" applyFill="1" applyAlignment="1">
      <alignment horizontal="center" vertical="center"/>
    </xf>
    <xf numFmtId="0" fontId="10" fillId="0" borderId="1" xfId="0"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80" fontId="2" fillId="0" borderId="1" xfId="0" applyNumberFormat="1" applyFont="1" applyFill="1" applyBorder="1" applyAlignment="1" applyProtection="1">
      <alignment vertical="center"/>
    </xf>
    <xf numFmtId="176" fontId="2" fillId="0" borderId="1" xfId="0" applyNumberFormat="1" applyFont="1" applyFill="1" applyBorder="1" applyAlignment="1" applyProtection="1">
      <alignment vertical="center"/>
    </xf>
    <xf numFmtId="181" fontId="2" fillId="0" borderId="1" xfId="0" applyNumberFormat="1" applyFont="1" applyFill="1" applyBorder="1" applyAlignment="1" applyProtection="1">
      <alignment vertical="center"/>
    </xf>
    <xf numFmtId="180"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81" fontId="2" fillId="0" borderId="1" xfId="0" applyNumberFormat="1" applyFont="1" applyFill="1" applyBorder="1" applyAlignment="1">
      <alignment vertical="center"/>
    </xf>
    <xf numFmtId="0" fontId="10" fillId="0" borderId="1" xfId="0" applyFont="1" applyFill="1" applyBorder="1" applyAlignment="1">
      <alignment vertical="center"/>
    </xf>
    <xf numFmtId="180" fontId="10" fillId="0" borderId="1" xfId="0" applyNumberFormat="1" applyFont="1" applyFill="1" applyBorder="1" applyAlignment="1">
      <alignment vertical="center"/>
    </xf>
    <xf numFmtId="176" fontId="10" fillId="0" borderId="1" xfId="0" applyNumberFormat="1" applyFont="1" applyFill="1" applyBorder="1" applyAlignment="1">
      <alignment vertical="center"/>
    </xf>
    <xf numFmtId="181" fontId="10" fillId="0" borderId="1" xfId="0" applyNumberFormat="1" applyFont="1" applyFill="1" applyBorder="1" applyAlignment="1">
      <alignment vertical="center"/>
    </xf>
    <xf numFmtId="180" fontId="2" fillId="0" borderId="1" xfId="0" applyNumberFormat="1" applyFont="1" applyFill="1" applyBorder="1" applyAlignment="1" applyProtection="1">
      <alignment horizontal="left" vertical="center"/>
    </xf>
    <xf numFmtId="176" fontId="2" fillId="0" borderId="1" xfId="0" applyNumberFormat="1" applyFont="1" applyFill="1" applyBorder="1" applyAlignment="1" applyProtection="1">
      <alignment horizontal="left" vertical="center"/>
    </xf>
    <xf numFmtId="181" fontId="2" fillId="0" borderId="1" xfId="0" applyNumberFormat="1" applyFont="1" applyFill="1" applyBorder="1" applyAlignment="1" applyProtection="1">
      <alignment horizontal="left" vertical="center"/>
    </xf>
    <xf numFmtId="0" fontId="2" fillId="0" borderId="1" xfId="0" applyFont="1" applyFill="1" applyBorder="1" applyAlignment="1">
      <alignment horizontal="left" vertical="center" indent="3"/>
    </xf>
    <xf numFmtId="0" fontId="2" fillId="0" borderId="0" xfId="0" applyFont="1" applyFill="1" applyAlignment="1">
      <alignment horizontal="right" vertical="center"/>
    </xf>
    <xf numFmtId="180" fontId="10" fillId="0" borderId="1" xfId="0" applyNumberFormat="1" applyFont="1" applyFill="1" applyBorder="1" applyAlignment="1">
      <alignment horizontal="distributed" vertical="center"/>
    </xf>
    <xf numFmtId="181" fontId="10" fillId="0" borderId="1" xfId="0" applyNumberFormat="1" applyFont="1" applyFill="1" applyBorder="1" applyAlignment="1" applyProtection="1">
      <alignment vertical="center"/>
    </xf>
    <xf numFmtId="1" fontId="2" fillId="0" borderId="1" xfId="0" applyNumberFormat="1" applyFont="1" applyFill="1" applyBorder="1" applyAlignment="1" applyProtection="1">
      <alignment vertical="center"/>
      <protection locked="0"/>
    </xf>
    <xf numFmtId="180" fontId="2" fillId="0" borderId="1" xfId="0" applyNumberFormat="1" applyFont="1" applyFill="1" applyBorder="1" applyAlignment="1" applyProtection="1">
      <alignment vertical="center"/>
      <protection locked="0"/>
    </xf>
    <xf numFmtId="176" fontId="2" fillId="0" borderId="1" xfId="0" applyNumberFormat="1" applyFont="1" applyFill="1" applyBorder="1" applyAlignment="1" applyProtection="1">
      <alignment vertical="center"/>
      <protection locked="0"/>
    </xf>
    <xf numFmtId="1" fontId="10" fillId="0" borderId="1" xfId="0" applyNumberFormat="1" applyFont="1" applyFill="1" applyBorder="1" applyAlignment="1" applyProtection="1">
      <alignment vertical="center"/>
      <protection locked="0"/>
    </xf>
    <xf numFmtId="176" fontId="10" fillId="0" borderId="1" xfId="0" applyNumberFormat="1" applyFont="1" applyFill="1" applyBorder="1" applyAlignment="1">
      <alignment horizontal="distributed" vertical="center"/>
    </xf>
    <xf numFmtId="0" fontId="0" fillId="0" borderId="0" xfId="53" applyFont="1" applyFill="1" applyAlignment="1">
      <alignment vertical="center"/>
    </xf>
    <xf numFmtId="0" fontId="3" fillId="0" borderId="0" xfId="53" applyFont="1" applyFill="1" applyAlignment="1">
      <alignment vertical="center"/>
    </xf>
    <xf numFmtId="0" fontId="12" fillId="0" borderId="0" xfId="53" applyFont="1" applyFill="1" applyAlignment="1">
      <alignment vertical="center"/>
    </xf>
    <xf numFmtId="0" fontId="11" fillId="0" borderId="0" xfId="57" applyFont="1" applyFill="1" applyAlignment="1"/>
    <xf numFmtId="0" fontId="0" fillId="0" borderId="0" xfId="57" applyFont="1" applyFill="1" applyAlignment="1"/>
    <xf numFmtId="0" fontId="0" fillId="0" borderId="0" xfId="57" applyFont="1" applyFill="1" applyAlignment="1">
      <alignment horizontal="center"/>
    </xf>
    <xf numFmtId="0" fontId="0" fillId="0" borderId="0" xfId="57" applyFont="1" applyFill="1" applyAlignment="1">
      <alignment wrapText="1"/>
    </xf>
    <xf numFmtId="0" fontId="0" fillId="0" borderId="0" xfId="57" applyFill="1" applyAlignment="1"/>
    <xf numFmtId="0" fontId="0" fillId="0" borderId="0" xfId="53" applyFont="1" applyFill="1" applyAlignment="1">
      <alignment vertical="center" wrapText="1"/>
    </xf>
    <xf numFmtId="0" fontId="4" fillId="0" borderId="0" xfId="53" applyFont="1" applyFill="1" applyAlignment="1">
      <alignment horizontal="center" vertical="center"/>
    </xf>
    <xf numFmtId="0" fontId="12" fillId="0" borderId="0" xfId="53" applyFont="1" applyFill="1" applyAlignment="1">
      <alignment horizontal="center" vertical="center"/>
    </xf>
    <xf numFmtId="0" fontId="12" fillId="0" borderId="8" xfId="53" applyFont="1" applyFill="1" applyBorder="1" applyAlignment="1">
      <alignment horizontal="right" vertical="center" wrapText="1"/>
    </xf>
    <xf numFmtId="49" fontId="13" fillId="0" borderId="13"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0" fontId="11" fillId="0" borderId="9" xfId="53" applyFont="1" applyFill="1" applyBorder="1" applyAlignment="1">
      <alignment horizontal="center" vertical="center" wrapText="1"/>
    </xf>
    <xf numFmtId="0" fontId="11" fillId="0" borderId="3" xfId="53" applyFont="1" applyFill="1" applyBorder="1" applyAlignment="1">
      <alignment horizontal="center" vertical="center"/>
    </xf>
    <xf numFmtId="0" fontId="11" fillId="0" borderId="14" xfId="53" applyFont="1" applyFill="1" applyBorder="1" applyAlignment="1">
      <alignment horizontal="center" vertical="center"/>
    </xf>
    <xf numFmtId="0" fontId="11" fillId="0" borderId="4" xfId="53" applyFont="1" applyFill="1" applyBorder="1" applyAlignment="1">
      <alignment horizontal="center" vertical="center"/>
    </xf>
    <xf numFmtId="49" fontId="13" fillId="0" borderId="15" xfId="0" applyNumberFormat="1" applyFont="1" applyFill="1" applyBorder="1" applyAlignment="1">
      <alignment horizontal="center" vertical="center"/>
    </xf>
    <xf numFmtId="49" fontId="13" fillId="0" borderId="12"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0" fontId="11" fillId="0" borderId="11" xfId="53" applyFont="1" applyFill="1" applyBorder="1" applyAlignment="1">
      <alignment horizontal="center" vertical="center" wrapText="1"/>
    </xf>
    <xf numFmtId="0" fontId="11" fillId="0" borderId="1" xfId="53" applyFont="1" applyFill="1" applyBorder="1" applyAlignment="1">
      <alignment horizontal="center" vertical="center"/>
    </xf>
    <xf numFmtId="49" fontId="13" fillId="0" borderId="1" xfId="0" applyNumberFormat="1" applyFont="1" applyFill="1" applyBorder="1" applyAlignment="1">
      <alignment horizontal="left" vertical="center"/>
    </xf>
    <xf numFmtId="0" fontId="13" fillId="0" borderId="1" xfId="0" applyFont="1" applyFill="1" applyBorder="1" applyAlignment="1">
      <alignment horizontal="left" vertical="center"/>
    </xf>
    <xf numFmtId="180" fontId="13" fillId="0" borderId="15" xfId="0" applyNumberFormat="1" applyFont="1" applyFill="1" applyBorder="1" applyAlignment="1">
      <alignment vertical="center" wrapText="1"/>
    </xf>
    <xf numFmtId="180" fontId="11" fillId="0" borderId="15" xfId="53" applyNumberFormat="1" applyFont="1" applyFill="1" applyBorder="1" applyAlignment="1">
      <alignment vertical="center" wrapText="1"/>
    </xf>
    <xf numFmtId="180" fontId="11" fillId="0" borderId="1" xfId="53" applyNumberFormat="1" applyFont="1" applyFill="1" applyBorder="1" applyAlignment="1">
      <alignment vertical="center" wrapText="1"/>
    </xf>
    <xf numFmtId="181" fontId="11" fillId="0" borderId="1" xfId="53" applyNumberFormat="1" applyFont="1" applyFill="1" applyBorder="1" applyAlignment="1">
      <alignment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shrinkToFit="1"/>
    </xf>
    <xf numFmtId="180" fontId="13" fillId="0" borderId="15" xfId="0" applyNumberFormat="1" applyFont="1" applyFill="1" applyBorder="1" applyAlignment="1">
      <alignment vertical="center" wrapText="1" shrinkToFit="1"/>
    </xf>
    <xf numFmtId="0" fontId="11" fillId="0" borderId="3" xfId="57" applyNumberFormat="1" applyFont="1" applyFill="1" applyBorder="1" applyAlignment="1" applyProtection="1">
      <alignment horizontal="center" vertical="center"/>
    </xf>
    <xf numFmtId="0" fontId="11" fillId="0" borderId="4" xfId="57" applyNumberFormat="1" applyFont="1" applyFill="1" applyBorder="1" applyAlignment="1" applyProtection="1">
      <alignment horizontal="center" vertical="center"/>
    </xf>
    <xf numFmtId="180" fontId="11" fillId="0" borderId="4" xfId="57" applyNumberFormat="1" applyFont="1" applyFill="1" applyBorder="1" applyAlignment="1" applyProtection="1">
      <alignment vertical="center" wrapText="1"/>
    </xf>
    <xf numFmtId="0" fontId="1" fillId="0" borderId="0" xfId="55" applyFont="1" applyFill="1"/>
    <xf numFmtId="0" fontId="2" fillId="0" borderId="0" xfId="55" applyFont="1" applyFill="1"/>
    <xf numFmtId="0" fontId="14" fillId="0" borderId="0" xfId="55" applyFont="1" applyFill="1"/>
    <xf numFmtId="0" fontId="1" fillId="0" borderId="0" xfId="55" applyNumberFormat="1" applyFont="1" applyFill="1" applyAlignment="1" applyProtection="1">
      <alignment vertical="center"/>
    </xf>
    <xf numFmtId="0" fontId="1" fillId="0" borderId="0" xfId="55" applyNumberFormat="1" applyFont="1" applyFill="1" applyAlignment="1" applyProtection="1">
      <alignment horizontal="center" vertical="center"/>
    </xf>
    <xf numFmtId="0" fontId="2" fillId="0" borderId="0" xfId="55" applyNumberFormat="1" applyFont="1" applyFill="1" applyAlignment="1" applyProtection="1">
      <alignment horizontal="right" vertical="center"/>
    </xf>
    <xf numFmtId="0" fontId="10" fillId="0" borderId="8" xfId="55" applyNumberFormat="1" applyFont="1" applyFill="1" applyBorder="1" applyAlignment="1" applyProtection="1">
      <alignment horizontal="center" vertical="center"/>
    </xf>
    <xf numFmtId="0" fontId="2" fillId="0" borderId="9" xfId="55" applyNumberFormat="1" applyFont="1" applyFill="1" applyBorder="1" applyAlignment="1" applyProtection="1">
      <alignment horizontal="center" vertical="center"/>
    </xf>
    <xf numFmtId="0" fontId="2" fillId="0" borderId="1" xfId="55" applyNumberFormat="1" applyFont="1" applyFill="1" applyBorder="1" applyAlignment="1" applyProtection="1">
      <alignment horizontal="distributed" vertical="center" wrapText="1" indent="6"/>
    </xf>
    <xf numFmtId="0" fontId="2" fillId="0" borderId="11" xfId="55" applyNumberFormat="1" applyFont="1" applyFill="1" applyBorder="1" applyAlignment="1" applyProtection="1">
      <alignment horizontal="center" vertical="center"/>
    </xf>
    <xf numFmtId="0" fontId="10" fillId="0" borderId="1" xfId="55" applyNumberFormat="1" applyFont="1" applyFill="1" applyBorder="1" applyAlignment="1" applyProtection="1">
      <alignment horizontal="center" vertical="center" wrapText="1"/>
    </xf>
    <xf numFmtId="0" fontId="2" fillId="0" borderId="1" xfId="55"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xf>
    <xf numFmtId="3" fontId="2" fillId="0" borderId="1" xfId="55" applyNumberFormat="1" applyFont="1" applyFill="1" applyBorder="1" applyAlignment="1" applyProtection="1">
      <alignment horizontal="right" vertical="center"/>
    </xf>
    <xf numFmtId="0" fontId="2" fillId="0" borderId="1" xfId="55" applyFont="1" applyFill="1" applyBorder="1"/>
    <xf numFmtId="3" fontId="14" fillId="0" borderId="1" xfId="55" applyNumberFormat="1" applyFont="1" applyFill="1" applyBorder="1" applyAlignment="1" applyProtection="1">
      <alignment horizontal="right" vertical="center"/>
    </xf>
    <xf numFmtId="0" fontId="14" fillId="0" borderId="1" xfId="55" applyFont="1" applyFill="1" applyBorder="1"/>
    <xf numFmtId="0" fontId="10" fillId="0" borderId="0" xfId="55" applyNumberFormat="1" applyFont="1" applyFill="1" applyBorder="1" applyAlignment="1" applyProtection="1">
      <alignment horizontal="center" vertical="center"/>
    </xf>
    <xf numFmtId="0" fontId="2" fillId="0" borderId="0" xfId="55" applyFont="1" applyFill="1" applyAlignment="1">
      <alignment horizontal="center"/>
    </xf>
    <xf numFmtId="0" fontId="14" fillId="0" borderId="0" xfId="55" applyFont="1" applyFill="1" applyAlignment="1">
      <alignment horizontal="center"/>
    </xf>
    <xf numFmtId="0" fontId="2" fillId="0" borderId="8" xfId="55" applyNumberFormat="1" applyFont="1" applyFill="1" applyBorder="1" applyAlignment="1" applyProtection="1">
      <alignment horizontal="right" vertical="center"/>
    </xf>
    <xf numFmtId="0" fontId="2" fillId="0" borderId="8" xfId="55" applyNumberFormat="1" applyFont="1" applyFill="1" applyBorder="1" applyAlignment="1" applyProtection="1">
      <alignment horizontal="center" vertical="center"/>
    </xf>
    <xf numFmtId="0" fontId="10" fillId="0" borderId="9" xfId="55" applyNumberFormat="1" applyFont="1" applyFill="1" applyBorder="1" applyAlignment="1" applyProtection="1">
      <alignment horizontal="center" vertical="center" wrapText="1"/>
    </xf>
    <xf numFmtId="0" fontId="10" fillId="0" borderId="11" xfId="55"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0" borderId="1" xfId="55" applyNumberFormat="1" applyFont="1" applyFill="1" applyBorder="1" applyAlignment="1" applyProtection="1">
      <alignment horizontal="center" vertical="center"/>
    </xf>
    <xf numFmtId="0" fontId="2" fillId="0" borderId="1" xfId="55" applyFont="1" applyFill="1" applyBorder="1" applyAlignment="1">
      <alignment horizontal="center"/>
    </xf>
    <xf numFmtId="3" fontId="14" fillId="0" borderId="1" xfId="55" applyNumberFormat="1" applyFont="1" applyFill="1" applyBorder="1" applyAlignment="1" applyProtection="1">
      <alignment horizontal="center" vertical="center"/>
    </xf>
    <xf numFmtId="0" fontId="14" fillId="0" borderId="1" xfId="55" applyFont="1" applyFill="1" applyBorder="1" applyAlignment="1">
      <alignment horizontal="center"/>
    </xf>
    <xf numFmtId="0" fontId="2" fillId="0" borderId="1" xfId="0" applyFont="1" applyFill="1" applyBorder="1" applyAlignment="1" applyProtection="1">
      <alignment horizontal="center" vertical="center" wrapText="1"/>
      <protection locked="0"/>
    </xf>
    <xf numFmtId="0" fontId="2" fillId="0" borderId="1" xfId="55" applyNumberFormat="1" applyFont="1" applyFill="1" applyBorder="1" applyAlignment="1" applyProtection="1">
      <alignment horizontal="centerContinuous" vertical="center" wrapText="1"/>
    </xf>
    <xf numFmtId="0" fontId="2" fillId="0" borderId="16" xfId="55" applyNumberFormat="1" applyFont="1" applyFill="1" applyBorder="1" applyAlignment="1" applyProtection="1">
      <alignment horizontal="center" vertical="center"/>
    </xf>
    <xf numFmtId="0" fontId="2" fillId="0" borderId="9" xfId="55" applyNumberFormat="1" applyFont="1" applyFill="1" applyBorder="1" applyAlignment="1" applyProtection="1">
      <alignment horizontal="center" vertical="center" wrapText="1"/>
    </xf>
    <xf numFmtId="0" fontId="14" fillId="0" borderId="0" xfId="55" applyNumberFormat="1" applyFont="1" applyFill="1" applyAlignment="1" applyProtection="1">
      <alignment horizontal="right" vertical="center"/>
    </xf>
    <xf numFmtId="0" fontId="14" fillId="0" borderId="1" xfId="55" applyNumberFormat="1" applyFont="1" applyFill="1" applyBorder="1" applyAlignment="1" applyProtection="1">
      <alignment horizontal="centerContinuous" vertical="center" wrapText="1"/>
    </xf>
    <xf numFmtId="0" fontId="2" fillId="0" borderId="13" xfId="55" applyNumberFormat="1" applyFont="1" applyFill="1" applyBorder="1" applyAlignment="1" applyProtection="1">
      <alignment horizontal="center" vertical="center" wrapText="1"/>
    </xf>
    <xf numFmtId="178" fontId="15" fillId="0" borderId="1" xfId="0" applyNumberFormat="1" applyFont="1" applyFill="1" applyBorder="1" applyAlignment="1">
      <alignment vertical="center"/>
    </xf>
    <xf numFmtId="0" fontId="15" fillId="0" borderId="1" xfId="0" applyFont="1" applyFill="1" applyBorder="1" applyAlignment="1">
      <alignment vertical="center"/>
    </xf>
    <xf numFmtId="0" fontId="2" fillId="0" borderId="3" xfId="55" applyNumberFormat="1" applyFont="1" applyFill="1" applyBorder="1" applyAlignment="1" applyProtection="1">
      <alignment horizontal="center" vertical="center" wrapText="1"/>
    </xf>
    <xf numFmtId="0" fontId="2" fillId="0" borderId="14" xfId="55" applyNumberFormat="1" applyFont="1" applyFill="1" applyBorder="1" applyAlignment="1" applyProtection="1">
      <alignment horizontal="center" vertical="center" wrapText="1"/>
    </xf>
    <xf numFmtId="0" fontId="2" fillId="0" borderId="11" xfId="55" applyNumberFormat="1" applyFont="1" applyFill="1" applyBorder="1" applyAlignment="1" applyProtection="1">
      <alignment horizontal="center" vertical="center" wrapText="1"/>
    </xf>
    <xf numFmtId="0" fontId="2" fillId="0" borderId="4" xfId="55" applyNumberFormat="1" applyFont="1" applyFill="1" applyBorder="1" applyAlignment="1" applyProtection="1">
      <alignment horizontal="center" vertical="center" wrapText="1"/>
    </xf>
    <xf numFmtId="0" fontId="10" fillId="0" borderId="1" xfId="55" applyFont="1" applyFill="1" applyBorder="1"/>
    <xf numFmtId="0" fontId="16" fillId="0" borderId="1" xfId="55" applyFont="1" applyFill="1" applyBorder="1"/>
    <xf numFmtId="182" fontId="15" fillId="0" borderId="1" xfId="0" applyNumberFormat="1" applyFont="1" applyFill="1" applyBorder="1" applyAlignment="1">
      <alignment vertical="center"/>
    </xf>
    <xf numFmtId="0" fontId="2" fillId="0" borderId="0" xfId="0" applyFont="1" applyFill="1" applyBorder="1" applyAlignment="1">
      <alignment vertical="center"/>
    </xf>
    <xf numFmtId="178" fontId="2" fillId="0" borderId="1" xfId="0" applyNumberFormat="1" applyFont="1" applyFill="1" applyBorder="1" applyAlignment="1" applyProtection="1">
      <alignment vertical="center"/>
      <protection locked="0"/>
    </xf>
    <xf numFmtId="0" fontId="10" fillId="0" borderId="1" xfId="0" applyFont="1" applyFill="1" applyBorder="1" applyAlignment="1">
      <alignment horizontal="distributed" vertical="center" indent="2"/>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180" fontId="10" fillId="0" borderId="1" xfId="0" applyNumberFormat="1" applyFont="1" applyFill="1" applyBorder="1" applyAlignment="1">
      <alignment vertical="center" wrapText="1"/>
    </xf>
    <xf numFmtId="178" fontId="2" fillId="0" borderId="1" xfId="0" applyNumberFormat="1" applyFont="1" applyFill="1" applyBorder="1" applyAlignment="1" applyProtection="1">
      <alignment horizontal="left" vertical="center" indent="1"/>
      <protection locked="0"/>
    </xf>
    <xf numFmtId="178" fontId="2" fillId="0" borderId="1" xfId="0" applyNumberFormat="1" applyFont="1" applyFill="1" applyBorder="1" applyAlignment="1" applyProtection="1">
      <alignment horizontal="left" vertical="center"/>
      <protection locked="0"/>
    </xf>
    <xf numFmtId="180" fontId="2" fillId="0" borderId="1" xfId="0" applyNumberFormat="1" applyFont="1" applyFill="1" applyBorder="1" applyAlignment="1">
      <alignment vertical="center" wrapText="1"/>
    </xf>
    <xf numFmtId="183" fontId="2" fillId="0" borderId="1" xfId="0" applyNumberFormat="1" applyFont="1" applyFill="1" applyBorder="1" applyAlignment="1" applyProtection="1">
      <alignment horizontal="left" vertical="center"/>
      <protection locked="0"/>
    </xf>
    <xf numFmtId="180" fontId="10" fillId="0" borderId="1" xfId="0" applyNumberFormat="1" applyFont="1" applyFill="1" applyBorder="1" applyAlignment="1" applyProtection="1">
      <alignment vertical="center" wrapText="1"/>
      <protection locked="0"/>
    </xf>
    <xf numFmtId="0" fontId="2" fillId="0" borderId="1" xfId="0" applyFont="1" applyFill="1" applyBorder="1" applyAlignment="1">
      <alignment horizontal="left" vertical="center" indent="1"/>
    </xf>
    <xf numFmtId="178" fontId="10" fillId="0" borderId="1" xfId="0" applyNumberFormat="1" applyFont="1" applyFill="1" applyBorder="1" applyAlignment="1" applyProtection="1">
      <alignment horizontal="left" vertical="center"/>
      <protection locked="0"/>
    </xf>
    <xf numFmtId="180" fontId="11" fillId="0" borderId="1" xfId="58" applyNumberFormat="1"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 xfId="53" applyFont="1" applyFill="1" applyBorder="1" applyAlignment="1" applyProtection="1">
      <alignment horizontal="left" vertical="center" wrapText="1"/>
      <protection locked="0"/>
    </xf>
    <xf numFmtId="180" fontId="10" fillId="0" borderId="1" xfId="53" applyNumberFormat="1" applyFont="1" applyFill="1" applyBorder="1" applyAlignment="1" applyProtection="1">
      <alignment vertical="center" wrapText="1"/>
      <protection locked="0"/>
    </xf>
    <xf numFmtId="181" fontId="10" fillId="0" borderId="1" xfId="0" applyNumberFormat="1" applyFont="1" applyFill="1" applyBorder="1" applyAlignment="1" applyProtection="1">
      <alignment vertical="center" wrapText="1"/>
      <protection locked="0"/>
    </xf>
    <xf numFmtId="0" fontId="10" fillId="0" borderId="1" xfId="0" applyFont="1" applyFill="1" applyBorder="1" applyAlignment="1" applyProtection="1">
      <alignment horizontal="left" vertical="center" wrapText="1"/>
      <protection locked="0"/>
    </xf>
    <xf numFmtId="1" fontId="10" fillId="0" borderId="1" xfId="53" applyNumberFormat="1" applyFont="1" applyFill="1" applyBorder="1" applyAlignment="1" applyProtection="1">
      <alignment vertical="center" wrapText="1"/>
      <protection locked="0"/>
    </xf>
    <xf numFmtId="180" fontId="10" fillId="0" borderId="1" xfId="53" applyNumberFormat="1" applyFont="1" applyFill="1" applyBorder="1" applyAlignment="1" applyProtection="1">
      <alignment horizontal="right" vertical="center" wrapText="1"/>
      <protection locked="0"/>
    </xf>
    <xf numFmtId="1" fontId="10" fillId="0" borderId="1" xfId="0" applyNumberFormat="1" applyFont="1" applyFill="1" applyBorder="1" applyAlignment="1" applyProtection="1">
      <alignment vertical="center" wrapText="1"/>
      <protection locked="0"/>
    </xf>
    <xf numFmtId="1" fontId="10" fillId="0" borderId="1" xfId="53" applyNumberFormat="1" applyFont="1" applyFill="1" applyBorder="1" applyAlignment="1" applyProtection="1">
      <alignment horizontal="left" vertical="center" wrapText="1"/>
      <protection locked="0"/>
    </xf>
    <xf numFmtId="3" fontId="10" fillId="0" borderId="9" xfId="0" applyNumberFormat="1" applyFont="1" applyFill="1" applyBorder="1" applyAlignment="1" applyProtection="1">
      <alignment vertical="center" wrapText="1"/>
      <protection locked="0"/>
    </xf>
    <xf numFmtId="180" fontId="10" fillId="0" borderId="9" xfId="0" applyNumberFormat="1" applyFont="1" applyFill="1" applyBorder="1" applyAlignment="1" applyProtection="1">
      <alignment vertical="center" wrapText="1"/>
      <protection locked="0"/>
    </xf>
    <xf numFmtId="1" fontId="2" fillId="0" borderId="1" xfId="0" applyNumberFormat="1" applyFont="1" applyFill="1" applyBorder="1" applyAlignment="1" applyProtection="1">
      <alignment horizontal="left" vertical="center" wrapText="1"/>
      <protection locked="0"/>
    </xf>
    <xf numFmtId="180" fontId="2" fillId="0" borderId="1" xfId="0" applyNumberFormat="1" applyFont="1" applyFill="1" applyBorder="1" applyAlignment="1" applyProtection="1">
      <alignment horizontal="left" vertical="center" wrapText="1"/>
      <protection locked="0"/>
    </xf>
    <xf numFmtId="1" fontId="2" fillId="0" borderId="1" xfId="53" applyNumberFormat="1" applyFont="1" applyFill="1" applyBorder="1" applyAlignment="1" applyProtection="1">
      <alignment vertical="center" wrapText="1"/>
      <protection locked="0"/>
    </xf>
    <xf numFmtId="180" fontId="2" fillId="0" borderId="1" xfId="0" applyNumberFormat="1" applyFont="1" applyFill="1" applyBorder="1" applyAlignment="1" applyProtection="1">
      <alignment vertical="center" wrapText="1"/>
      <protection locked="0"/>
    </xf>
    <xf numFmtId="181" fontId="2" fillId="0" borderId="1" xfId="0" applyNumberFormat="1" applyFont="1" applyFill="1" applyBorder="1" applyAlignment="1" applyProtection="1">
      <alignment vertical="center" wrapText="1"/>
      <protection locked="0"/>
    </xf>
    <xf numFmtId="0" fontId="2" fillId="0" borderId="1" xfId="53" applyNumberFormat="1" applyFont="1" applyFill="1" applyBorder="1" applyAlignment="1" applyProtection="1">
      <alignment vertical="center" wrapText="1"/>
      <protection locked="0"/>
    </xf>
    <xf numFmtId="3" fontId="2" fillId="0" borderId="1" xfId="53" applyNumberFormat="1" applyFont="1" applyFill="1" applyBorder="1" applyAlignment="1" applyProtection="1">
      <alignment vertical="center" wrapText="1"/>
      <protection locked="0"/>
    </xf>
    <xf numFmtId="3" fontId="2" fillId="0" borderId="1" xfId="0" applyNumberFormat="1" applyFont="1" applyFill="1" applyBorder="1" applyAlignment="1" applyProtection="1">
      <alignment vertical="center" wrapText="1"/>
      <protection locked="0"/>
    </xf>
    <xf numFmtId="0" fontId="2" fillId="0" borderId="1" xfId="0" applyNumberFormat="1" applyFont="1" applyFill="1" applyBorder="1" applyAlignment="1" applyProtection="1">
      <alignment vertical="center" wrapText="1"/>
      <protection locked="0"/>
    </xf>
    <xf numFmtId="0" fontId="2" fillId="0" borderId="1" xfId="53" applyFont="1" applyFill="1" applyBorder="1" applyAlignment="1" applyProtection="1">
      <alignment vertical="center" wrapText="1"/>
      <protection locked="0"/>
    </xf>
    <xf numFmtId="3" fontId="10" fillId="0" borderId="1" xfId="53" applyNumberFormat="1" applyFont="1" applyFill="1" applyBorder="1" applyAlignment="1" applyProtection="1">
      <alignment vertical="center" wrapText="1"/>
      <protection locked="0"/>
    </xf>
    <xf numFmtId="0" fontId="2" fillId="0" borderId="0" xfId="0" applyFont="1" applyFill="1" applyBorder="1" applyAlignment="1" applyProtection="1">
      <alignment horizontal="center" vertical="center"/>
      <protection locked="0"/>
    </xf>
    <xf numFmtId="181" fontId="10" fillId="0" borderId="1" xfId="0" applyNumberFormat="1" applyFont="1" applyFill="1" applyBorder="1" applyAlignment="1" applyProtection="1">
      <alignment horizontal="left" vertical="center" wrapText="1"/>
      <protection locked="0"/>
    </xf>
    <xf numFmtId="181" fontId="2" fillId="0" borderId="1" xfId="0" applyNumberFormat="1" applyFont="1" applyFill="1" applyBorder="1" applyAlignment="1" applyProtection="1">
      <alignment horizontal="left" vertical="center" wrapText="1"/>
      <protection locked="0"/>
    </xf>
    <xf numFmtId="3" fontId="2" fillId="0" borderId="9" xfId="0" applyNumberFormat="1" applyFont="1" applyFill="1" applyBorder="1" applyAlignment="1" applyProtection="1">
      <alignment vertical="center" wrapText="1"/>
      <protection locked="0"/>
    </xf>
    <xf numFmtId="180" fontId="2" fillId="0" borderId="9" xfId="0" applyNumberFormat="1" applyFont="1" applyFill="1" applyBorder="1" applyAlignment="1" applyProtection="1">
      <alignment vertical="center" wrapText="1"/>
      <protection locked="0"/>
    </xf>
    <xf numFmtId="180" fontId="2" fillId="0" borderId="10" xfId="0" applyNumberFormat="1" applyFont="1" applyFill="1" applyBorder="1" applyAlignment="1" applyProtection="1">
      <alignment vertical="center" wrapText="1"/>
      <protection locked="0"/>
    </xf>
    <xf numFmtId="0" fontId="10" fillId="0" borderId="1" xfId="53" applyFont="1" applyFill="1" applyBorder="1" applyAlignment="1" applyProtection="1">
      <alignment vertical="center" wrapText="1"/>
      <protection locked="0"/>
    </xf>
    <xf numFmtId="1" fontId="10" fillId="0" borderId="1" xfId="0" applyNumberFormat="1" applyFont="1" applyFill="1" applyBorder="1" applyAlignment="1" applyProtection="1">
      <alignment horizontal="left" vertical="center" wrapText="1"/>
      <protection locked="0"/>
    </xf>
    <xf numFmtId="180" fontId="10" fillId="0" borderId="1" xfId="0" applyNumberFormat="1" applyFont="1" applyFill="1" applyBorder="1" applyAlignment="1" applyProtection="1">
      <alignment horizontal="left" vertical="center" wrapText="1"/>
      <protection locked="0"/>
    </xf>
    <xf numFmtId="180" fontId="10" fillId="0" borderId="10" xfId="0" applyNumberFormat="1"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1" fontId="2" fillId="0" borderId="1" xfId="0" applyNumberFormat="1" applyFont="1" applyFill="1" applyBorder="1" applyAlignment="1" applyProtection="1">
      <alignment vertical="center" wrapText="1"/>
      <protection locked="0"/>
    </xf>
    <xf numFmtId="0" fontId="10" fillId="0" borderId="1" xfId="0" applyFont="1" applyFill="1" applyBorder="1" applyAlignment="1" applyProtection="1">
      <alignment horizontal="distributed" vertical="center" wrapText="1"/>
      <protection locked="0"/>
    </xf>
    <xf numFmtId="0" fontId="2"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49" fontId="18" fillId="0" borderId="1" xfId="0" applyNumberFormat="1" applyFont="1" applyFill="1" applyBorder="1" applyAlignment="1">
      <alignment vertical="center"/>
    </xf>
    <xf numFmtId="181" fontId="10" fillId="0" borderId="1" xfId="3" applyNumberFormat="1" applyFont="1" applyFill="1" applyBorder="1" applyAlignment="1">
      <alignment horizontal="center" vertical="center"/>
    </xf>
    <xf numFmtId="49" fontId="18" fillId="0" borderId="1" xfId="0" applyNumberFormat="1" applyFont="1" applyFill="1" applyBorder="1" applyAlignment="1">
      <alignment horizontal="left" vertical="center" indent="1"/>
    </xf>
    <xf numFmtId="0" fontId="10" fillId="0" borderId="1" xfId="0" applyFont="1" applyFill="1" applyBorder="1" applyAlignment="1">
      <alignment horizontal="left" vertical="center" indent="1"/>
    </xf>
    <xf numFmtId="49" fontId="19" fillId="0" borderId="1" xfId="0" applyNumberFormat="1" applyFont="1" applyFill="1" applyBorder="1" applyAlignment="1">
      <alignment horizontal="left" vertical="center" indent="2"/>
    </xf>
    <xf numFmtId="0" fontId="2" fillId="0" borderId="1" xfId="0" applyFont="1" applyFill="1" applyBorder="1" applyAlignment="1">
      <alignment horizontal="left" vertical="center" indent="2"/>
    </xf>
    <xf numFmtId="180" fontId="12" fillId="0" borderId="1" xfId="58" applyNumberFormat="1" applyFont="1" applyFill="1" applyBorder="1" applyAlignment="1" applyProtection="1">
      <alignment vertical="center"/>
      <protection locked="0"/>
    </xf>
    <xf numFmtId="180" fontId="20" fillId="0" borderId="1" xfId="58" applyNumberFormat="1" applyFont="1" applyFill="1" applyBorder="1" applyAlignment="1" applyProtection="1">
      <alignment vertical="center"/>
      <protection locked="0"/>
    </xf>
    <xf numFmtId="0" fontId="14" fillId="0" borderId="0" xfId="0" applyFont="1" applyFill="1" applyAlignment="1">
      <alignment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4" xfId="0" applyFont="1" applyFill="1" applyBorder="1" applyAlignment="1">
      <alignment horizontal="center" vertical="center" wrapText="1"/>
    </xf>
    <xf numFmtId="181" fontId="10" fillId="0" borderId="1" xfId="0" applyNumberFormat="1" applyFont="1" applyFill="1" applyBorder="1" applyAlignment="1">
      <alignment vertical="center" wrapText="1"/>
    </xf>
    <xf numFmtId="3" fontId="2" fillId="0" borderId="1" xfId="0" applyNumberFormat="1" applyFont="1" applyFill="1" applyBorder="1" applyAlignment="1">
      <alignment vertical="center" wrapText="1"/>
    </xf>
    <xf numFmtId="181"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3" fontId="7" fillId="0" borderId="17" xfId="0" applyNumberFormat="1" applyFont="1" applyFill="1" applyBorder="1" applyAlignment="1">
      <alignment horizontal="right" vertical="center"/>
    </xf>
    <xf numFmtId="0" fontId="14" fillId="0" borderId="1" xfId="0" applyFont="1" applyFill="1" applyBorder="1" applyAlignment="1">
      <alignment vertical="center" wrapText="1"/>
    </xf>
    <xf numFmtId="180" fontId="14" fillId="0" borderId="1" xfId="0" applyNumberFormat="1" applyFont="1" applyFill="1" applyBorder="1" applyAlignment="1">
      <alignment vertical="center" wrapText="1"/>
    </xf>
    <xf numFmtId="0" fontId="10" fillId="0" borderId="3" xfId="0" applyFont="1" applyFill="1" applyBorder="1" applyAlignment="1">
      <alignment horizontal="distributed" vertical="center" indent="2"/>
    </xf>
    <xf numFmtId="0" fontId="10" fillId="0" borderId="4" xfId="0" applyFont="1" applyFill="1" applyBorder="1" applyAlignment="1">
      <alignment horizontal="distributed" vertical="center" indent="2"/>
    </xf>
    <xf numFmtId="0" fontId="21" fillId="2" borderId="0" xfId="0" applyFont="1" applyFill="1" applyAlignment="1" applyProtection="1">
      <alignment vertical="center"/>
      <protection locked="0"/>
    </xf>
    <xf numFmtId="0" fontId="22"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3" fillId="2" borderId="0" xfId="0" applyFont="1" applyFill="1" applyAlignment="1" applyProtection="1">
      <alignment horizontal="center" vertical="center"/>
      <protection locked="0"/>
    </xf>
    <xf numFmtId="0" fontId="21" fillId="2" borderId="0" xfId="0" applyFont="1" applyFill="1" applyAlignment="1" applyProtection="1">
      <alignment horizontal="left" vertical="center"/>
      <protection locked="0"/>
    </xf>
    <xf numFmtId="0" fontId="0" fillId="0" borderId="0" xfId="0" applyFill="1" applyAlignment="1" applyProtection="1">
      <alignment vertical="center"/>
      <protection locked="0"/>
    </xf>
    <xf numFmtId="0" fontId="24" fillId="0" borderId="0" xfId="0" applyFont="1" applyFill="1" applyAlignment="1" applyProtection="1">
      <alignment vertical="center"/>
      <protection locked="0"/>
    </xf>
    <xf numFmtId="0" fontId="25" fillId="0" borderId="0" xfId="0" applyFont="1" applyFill="1" applyAlignment="1" applyProtection="1">
      <alignment vertical="center"/>
      <protection locked="0"/>
    </xf>
    <xf numFmtId="0" fontId="26" fillId="0" borderId="0" xfId="0" applyFont="1" applyFill="1" applyAlignment="1" applyProtection="1">
      <alignment horizontal="center" vertical="center"/>
      <protection locked="0"/>
    </xf>
    <xf numFmtId="0" fontId="27" fillId="0" borderId="0" xfId="0" applyFont="1" applyFill="1" applyAlignment="1" applyProtection="1">
      <alignment horizontal="center" vertical="center"/>
      <protection locked="0"/>
    </xf>
    <xf numFmtId="0" fontId="28" fillId="0" borderId="0" xfId="0" applyFont="1" applyFill="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2" xfId="53"/>
    <cellStyle name="常规 3" xfId="54"/>
    <cellStyle name="常规 4" xfId="55"/>
    <cellStyle name="常规 4 2" xfId="56"/>
    <cellStyle name="常规 5" xfId="57"/>
    <cellStyle name="常规_21湖北省2015年地方财政预算表（20150331报部）" xfId="58"/>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3\2022&#24180;&#22320;&#26041;&#36130;&#25919;&#39044;&#31639;&#34920;&#65288;&#36130;&#25919;&#370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gn3yqgq2jfsr22\FileStorage\File\2023-11\2022&#24180;&#22320;&#26041;&#36130;&#25919;&#39044;&#31639;&#34920;&#65288;&#20020;&#31354;&#2130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2)"/>
      <sheetName val="表七 (1)"/>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A4" sqref="A4"/>
    </sheetView>
  </sheetViews>
  <sheetFormatPr defaultColWidth="9" defaultRowHeight="14.25" outlineLevelRow="5"/>
  <cols>
    <col min="1" max="1" width="148.4" style="277" customWidth="1"/>
    <col min="2" max="16384" width="9" style="277"/>
  </cols>
  <sheetData>
    <row r="1" ht="36.75" customHeight="1" spans="1:1">
      <c r="A1" s="278"/>
    </row>
    <row r="2" ht="52.5" customHeight="1" spans="1:1">
      <c r="A2" s="279"/>
    </row>
    <row r="3" ht="178.5" customHeight="1" spans="1:1">
      <c r="A3" s="280" t="s">
        <v>0</v>
      </c>
    </row>
    <row r="4" ht="51.75" customHeight="1" spans="1:1">
      <c r="A4" s="281"/>
    </row>
    <row r="5" ht="33" customHeight="1" spans="1:1">
      <c r="A5" s="282"/>
    </row>
    <row r="6" ht="42" customHeight="1" spans="1:1">
      <c r="A6" s="282"/>
    </row>
  </sheetData>
  <printOptions horizontalCentered="1"/>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51"/>
  <sheetViews>
    <sheetView showGridLines="0" showZeros="0" workbookViewId="0">
      <selection activeCell="R153" sqref="R153"/>
    </sheetView>
  </sheetViews>
  <sheetFormatPr defaultColWidth="5.7" defaultRowHeight="13.5"/>
  <cols>
    <col min="1" max="1" width="18.7" style="138" customWidth="1"/>
    <col min="2" max="9" width="3.7" style="155" customWidth="1"/>
    <col min="10" max="10" width="3.7" style="156" customWidth="1"/>
    <col min="11" max="11" width="3.7" style="155" customWidth="1"/>
    <col min="12" max="14" width="3.7" style="156" customWidth="1"/>
    <col min="15" max="18" width="3.7" style="155" customWidth="1"/>
    <col min="19" max="22" width="3.7" style="156" customWidth="1"/>
    <col min="23" max="38" width="3.7" style="155" customWidth="1"/>
    <col min="39" max="16384" width="5.7" style="138"/>
  </cols>
  <sheetData>
    <row r="1" ht="14.25" spans="1:1">
      <c r="A1" s="41" t="s">
        <v>2847</v>
      </c>
    </row>
    <row r="2" s="137" customFormat="1" ht="28.5" customHeight="1" spans="1:38">
      <c r="A2" s="42" t="s">
        <v>2848</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row>
    <row r="3" ht="17.1" customHeight="1" spans="1:38">
      <c r="A3" s="157" t="s">
        <v>19</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row>
    <row r="4" ht="18" customHeight="1" spans="1:38">
      <c r="A4" s="144" t="s">
        <v>2664</v>
      </c>
      <c r="B4" s="159" t="s">
        <v>2849</v>
      </c>
      <c r="C4" s="145" t="s">
        <v>2850</v>
      </c>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row>
    <row r="5" ht="293.1" customHeight="1" spans="1:38">
      <c r="A5" s="146"/>
      <c r="B5" s="160"/>
      <c r="C5" s="147" t="s">
        <v>2851</v>
      </c>
      <c r="D5" s="161" t="s">
        <v>2852</v>
      </c>
      <c r="E5" s="162" t="s">
        <v>2853</v>
      </c>
      <c r="F5" s="163" t="s">
        <v>2854</v>
      </c>
      <c r="G5" s="163" t="s">
        <v>2855</v>
      </c>
      <c r="H5" s="163" t="s">
        <v>2856</v>
      </c>
      <c r="I5" s="163" t="s">
        <v>2857</v>
      </c>
      <c r="J5" s="163" t="s">
        <v>2858</v>
      </c>
      <c r="K5" s="163" t="s">
        <v>2859</v>
      </c>
      <c r="L5" s="163" t="s">
        <v>2860</v>
      </c>
      <c r="M5" s="163" t="s">
        <v>2861</v>
      </c>
      <c r="N5" s="163" t="s">
        <v>2862</v>
      </c>
      <c r="O5" s="163" t="s">
        <v>2863</v>
      </c>
      <c r="P5" s="163" t="s">
        <v>2384</v>
      </c>
      <c r="Q5" s="168" t="s">
        <v>2864</v>
      </c>
      <c r="R5" s="168" t="s">
        <v>2865</v>
      </c>
      <c r="S5" s="168" t="s">
        <v>2866</v>
      </c>
      <c r="T5" s="168" t="s">
        <v>2867</v>
      </c>
      <c r="U5" s="168" t="s">
        <v>2868</v>
      </c>
      <c r="V5" s="168" t="s">
        <v>2869</v>
      </c>
      <c r="W5" s="168" t="s">
        <v>2870</v>
      </c>
      <c r="X5" s="168" t="s">
        <v>2871</v>
      </c>
      <c r="Y5" s="168" t="s">
        <v>2872</v>
      </c>
      <c r="Z5" s="168" t="s">
        <v>2873</v>
      </c>
      <c r="AA5" s="168" t="s">
        <v>2874</v>
      </c>
      <c r="AB5" s="168" t="s">
        <v>2875</v>
      </c>
      <c r="AC5" s="168" t="s">
        <v>2876</v>
      </c>
      <c r="AD5" s="168" t="s">
        <v>2877</v>
      </c>
      <c r="AE5" s="168" t="s">
        <v>2878</v>
      </c>
      <c r="AF5" s="168" t="s">
        <v>2879</v>
      </c>
      <c r="AG5" s="168" t="s">
        <v>2880</v>
      </c>
      <c r="AH5" s="168" t="s">
        <v>2881</v>
      </c>
      <c r="AI5" s="168" t="s">
        <v>2882</v>
      </c>
      <c r="AJ5" s="168" t="s">
        <v>2883</v>
      </c>
      <c r="AK5" s="168" t="s">
        <v>2884</v>
      </c>
      <c r="AL5" s="163" t="s">
        <v>2885</v>
      </c>
    </row>
    <row r="6" ht="17.25" hidden="1" customHeight="1" spans="1:38">
      <c r="A6" s="149" t="s">
        <v>2693</v>
      </c>
      <c r="B6" s="164"/>
      <c r="C6" s="164"/>
      <c r="D6" s="164"/>
      <c r="E6" s="164"/>
      <c r="F6" s="164"/>
      <c r="G6" s="164"/>
      <c r="H6" s="164"/>
      <c r="I6" s="164"/>
      <c r="J6" s="166"/>
      <c r="K6" s="164"/>
      <c r="L6" s="166"/>
      <c r="M6" s="166"/>
      <c r="N6" s="166"/>
      <c r="O6" s="164"/>
      <c r="P6" s="164"/>
      <c r="Q6" s="164"/>
      <c r="R6" s="164"/>
      <c r="S6" s="166"/>
      <c r="T6" s="166"/>
      <c r="U6" s="166"/>
      <c r="V6" s="166"/>
      <c r="W6" s="164"/>
      <c r="X6" s="165"/>
      <c r="Y6" s="165"/>
      <c r="Z6" s="165"/>
      <c r="AA6" s="165"/>
      <c r="AB6" s="165"/>
      <c r="AC6" s="165"/>
      <c r="AD6" s="165"/>
      <c r="AE6" s="165"/>
      <c r="AF6" s="165"/>
      <c r="AG6" s="165"/>
      <c r="AH6" s="165"/>
      <c r="AI6" s="165"/>
      <c r="AJ6" s="165"/>
      <c r="AK6" s="165"/>
      <c r="AL6" s="165"/>
    </row>
    <row r="7" ht="17.25" hidden="1" customHeight="1" spans="1:38">
      <c r="A7" s="149" t="s">
        <v>2694</v>
      </c>
      <c r="B7" s="164"/>
      <c r="C7" s="164"/>
      <c r="D7" s="164"/>
      <c r="E7" s="164"/>
      <c r="F7" s="164"/>
      <c r="G7" s="164"/>
      <c r="H7" s="164"/>
      <c r="I7" s="164"/>
      <c r="J7" s="166"/>
      <c r="K7" s="164"/>
      <c r="L7" s="166"/>
      <c r="M7" s="166"/>
      <c r="N7" s="166"/>
      <c r="O7" s="164"/>
      <c r="P7" s="164"/>
      <c r="Q7" s="164"/>
      <c r="R7" s="164"/>
      <c r="S7" s="166"/>
      <c r="T7" s="166"/>
      <c r="U7" s="166"/>
      <c r="V7" s="166"/>
      <c r="W7" s="164"/>
      <c r="X7" s="165"/>
      <c r="Y7" s="165"/>
      <c r="Z7" s="165"/>
      <c r="AA7" s="165"/>
      <c r="AB7" s="165"/>
      <c r="AC7" s="165"/>
      <c r="AD7" s="165"/>
      <c r="AE7" s="165"/>
      <c r="AF7" s="165"/>
      <c r="AG7" s="165"/>
      <c r="AH7" s="165"/>
      <c r="AI7" s="165"/>
      <c r="AJ7" s="165"/>
      <c r="AK7" s="165"/>
      <c r="AL7" s="165"/>
    </row>
    <row r="8" ht="17.25" hidden="1" customHeight="1" spans="1:38">
      <c r="A8" s="149" t="s">
        <v>2695</v>
      </c>
      <c r="B8" s="164"/>
      <c r="C8" s="164"/>
      <c r="D8" s="164"/>
      <c r="E8" s="164"/>
      <c r="F8" s="164"/>
      <c r="G8" s="164"/>
      <c r="H8" s="164"/>
      <c r="I8" s="164"/>
      <c r="J8" s="166"/>
      <c r="K8" s="164"/>
      <c r="L8" s="166"/>
      <c r="M8" s="166"/>
      <c r="N8" s="166"/>
      <c r="O8" s="164"/>
      <c r="P8" s="164"/>
      <c r="Q8" s="164"/>
      <c r="R8" s="164"/>
      <c r="S8" s="166"/>
      <c r="T8" s="166"/>
      <c r="U8" s="166"/>
      <c r="V8" s="166"/>
      <c r="W8" s="164"/>
      <c r="X8" s="165"/>
      <c r="Y8" s="165"/>
      <c r="Z8" s="165"/>
      <c r="AA8" s="165"/>
      <c r="AB8" s="165"/>
      <c r="AC8" s="165"/>
      <c r="AD8" s="165"/>
      <c r="AE8" s="165"/>
      <c r="AF8" s="165"/>
      <c r="AG8" s="165"/>
      <c r="AH8" s="165"/>
      <c r="AI8" s="165"/>
      <c r="AJ8" s="165"/>
      <c r="AK8" s="165"/>
      <c r="AL8" s="165"/>
    </row>
    <row r="9" ht="17.25" hidden="1" customHeight="1" spans="1:38">
      <c r="A9" s="149" t="s">
        <v>2696</v>
      </c>
      <c r="B9" s="165"/>
      <c r="C9" s="165"/>
      <c r="D9" s="165"/>
      <c r="E9" s="165"/>
      <c r="F9" s="165"/>
      <c r="G9" s="165"/>
      <c r="H9" s="165"/>
      <c r="I9" s="165"/>
      <c r="J9" s="167"/>
      <c r="K9" s="165"/>
      <c r="L9" s="167"/>
      <c r="M9" s="167"/>
      <c r="N9" s="167"/>
      <c r="O9" s="165"/>
      <c r="P9" s="165"/>
      <c r="Q9" s="165"/>
      <c r="R9" s="165"/>
      <c r="S9" s="167"/>
      <c r="T9" s="167"/>
      <c r="U9" s="167"/>
      <c r="V9" s="167"/>
      <c r="W9" s="165"/>
      <c r="X9" s="165"/>
      <c r="Y9" s="165"/>
      <c r="Z9" s="165"/>
      <c r="AA9" s="165"/>
      <c r="AB9" s="165"/>
      <c r="AC9" s="165"/>
      <c r="AD9" s="165"/>
      <c r="AE9" s="165"/>
      <c r="AF9" s="165"/>
      <c r="AG9" s="165"/>
      <c r="AH9" s="165"/>
      <c r="AI9" s="165"/>
      <c r="AJ9" s="165"/>
      <c r="AK9" s="165"/>
      <c r="AL9" s="165"/>
    </row>
    <row r="10" ht="17.25" hidden="1" customHeight="1" spans="1:38">
      <c r="A10" s="149" t="s">
        <v>2697</v>
      </c>
      <c r="B10" s="165"/>
      <c r="C10" s="165"/>
      <c r="D10" s="165"/>
      <c r="E10" s="165"/>
      <c r="F10" s="165"/>
      <c r="G10" s="165"/>
      <c r="H10" s="165"/>
      <c r="I10" s="165"/>
      <c r="J10" s="167"/>
      <c r="K10" s="165"/>
      <c r="L10" s="167"/>
      <c r="M10" s="167"/>
      <c r="N10" s="167"/>
      <c r="O10" s="165"/>
      <c r="P10" s="165"/>
      <c r="Q10" s="165"/>
      <c r="R10" s="165"/>
      <c r="S10" s="167"/>
      <c r="T10" s="167"/>
      <c r="U10" s="167"/>
      <c r="V10" s="167"/>
      <c r="W10" s="165"/>
      <c r="X10" s="165"/>
      <c r="Y10" s="165"/>
      <c r="Z10" s="165"/>
      <c r="AA10" s="165"/>
      <c r="AB10" s="165"/>
      <c r="AC10" s="165"/>
      <c r="AD10" s="165"/>
      <c r="AE10" s="165"/>
      <c r="AF10" s="165"/>
      <c r="AG10" s="165"/>
      <c r="AH10" s="165"/>
      <c r="AI10" s="165"/>
      <c r="AJ10" s="165"/>
      <c r="AK10" s="165"/>
      <c r="AL10" s="165"/>
    </row>
    <row r="11" ht="17.25" hidden="1" customHeight="1" spans="1:38">
      <c r="A11" s="149" t="s">
        <v>2698</v>
      </c>
      <c r="B11" s="165"/>
      <c r="C11" s="165"/>
      <c r="D11" s="165"/>
      <c r="E11" s="165"/>
      <c r="F11" s="165"/>
      <c r="G11" s="165"/>
      <c r="H11" s="165"/>
      <c r="I11" s="165"/>
      <c r="J11" s="167"/>
      <c r="K11" s="165"/>
      <c r="L11" s="167"/>
      <c r="M11" s="167"/>
      <c r="N11" s="167"/>
      <c r="O11" s="165"/>
      <c r="P11" s="165"/>
      <c r="Q11" s="165"/>
      <c r="R11" s="165"/>
      <c r="S11" s="167"/>
      <c r="T11" s="167"/>
      <c r="U11" s="167"/>
      <c r="V11" s="167"/>
      <c r="W11" s="165"/>
      <c r="X11" s="165"/>
      <c r="Y11" s="165"/>
      <c r="Z11" s="165"/>
      <c r="AA11" s="165"/>
      <c r="AB11" s="165"/>
      <c r="AC11" s="165"/>
      <c r="AD11" s="165"/>
      <c r="AE11" s="165"/>
      <c r="AF11" s="165"/>
      <c r="AG11" s="165"/>
      <c r="AH11" s="165"/>
      <c r="AI11" s="165"/>
      <c r="AJ11" s="165"/>
      <c r="AK11" s="165"/>
      <c r="AL11" s="165"/>
    </row>
    <row r="12" ht="17.25" hidden="1" customHeight="1" spans="1:38">
      <c r="A12" s="149" t="s">
        <v>2699</v>
      </c>
      <c r="B12" s="165"/>
      <c r="C12" s="165"/>
      <c r="D12" s="165"/>
      <c r="E12" s="165"/>
      <c r="F12" s="165"/>
      <c r="G12" s="165"/>
      <c r="H12" s="165"/>
      <c r="I12" s="165"/>
      <c r="J12" s="167"/>
      <c r="K12" s="165"/>
      <c r="L12" s="167"/>
      <c r="M12" s="167"/>
      <c r="N12" s="167"/>
      <c r="O12" s="165"/>
      <c r="P12" s="165"/>
      <c r="Q12" s="165"/>
      <c r="R12" s="165"/>
      <c r="S12" s="167"/>
      <c r="T12" s="167"/>
      <c r="U12" s="167"/>
      <c r="V12" s="167"/>
      <c r="W12" s="165"/>
      <c r="X12" s="165"/>
      <c r="Y12" s="165"/>
      <c r="Z12" s="165"/>
      <c r="AA12" s="165"/>
      <c r="AB12" s="165"/>
      <c r="AC12" s="165"/>
      <c r="AD12" s="165"/>
      <c r="AE12" s="165"/>
      <c r="AF12" s="165"/>
      <c r="AG12" s="165"/>
      <c r="AH12" s="165"/>
      <c r="AI12" s="165"/>
      <c r="AJ12" s="165"/>
      <c r="AK12" s="165"/>
      <c r="AL12" s="165"/>
    </row>
    <row r="13" ht="17.25" hidden="1" customHeight="1" spans="1:38">
      <c r="A13" s="149" t="s">
        <v>2700</v>
      </c>
      <c r="B13" s="165"/>
      <c r="C13" s="165"/>
      <c r="D13" s="165"/>
      <c r="E13" s="165"/>
      <c r="F13" s="165"/>
      <c r="G13" s="165"/>
      <c r="H13" s="165"/>
      <c r="I13" s="165"/>
      <c r="J13" s="167"/>
      <c r="K13" s="165"/>
      <c r="L13" s="167"/>
      <c r="M13" s="167"/>
      <c r="N13" s="167"/>
      <c r="O13" s="165"/>
      <c r="P13" s="165"/>
      <c r="Q13" s="165"/>
      <c r="R13" s="165"/>
      <c r="S13" s="167"/>
      <c r="T13" s="167"/>
      <c r="U13" s="167"/>
      <c r="V13" s="167"/>
      <c r="W13" s="165"/>
      <c r="X13" s="165"/>
      <c r="Y13" s="165"/>
      <c r="Z13" s="165"/>
      <c r="AA13" s="165"/>
      <c r="AB13" s="165"/>
      <c r="AC13" s="165"/>
      <c r="AD13" s="165"/>
      <c r="AE13" s="165"/>
      <c r="AF13" s="165"/>
      <c r="AG13" s="165"/>
      <c r="AH13" s="165"/>
      <c r="AI13" s="165"/>
      <c r="AJ13" s="165"/>
      <c r="AK13" s="165"/>
      <c r="AL13" s="165"/>
    </row>
    <row r="14" ht="17.25" hidden="1" customHeight="1" spans="1:38">
      <c r="A14" s="149" t="s">
        <v>2701</v>
      </c>
      <c r="B14" s="165"/>
      <c r="C14" s="165"/>
      <c r="D14" s="165"/>
      <c r="E14" s="165"/>
      <c r="F14" s="165"/>
      <c r="G14" s="165"/>
      <c r="H14" s="165"/>
      <c r="I14" s="165"/>
      <c r="J14" s="167"/>
      <c r="K14" s="165"/>
      <c r="L14" s="167"/>
      <c r="M14" s="167"/>
      <c r="N14" s="167"/>
      <c r="O14" s="165"/>
      <c r="P14" s="165"/>
      <c r="Q14" s="165"/>
      <c r="R14" s="165"/>
      <c r="S14" s="167"/>
      <c r="T14" s="167"/>
      <c r="U14" s="167"/>
      <c r="V14" s="167"/>
      <c r="W14" s="165"/>
      <c r="X14" s="165"/>
      <c r="Y14" s="165"/>
      <c r="Z14" s="165"/>
      <c r="AA14" s="165"/>
      <c r="AB14" s="165"/>
      <c r="AC14" s="165"/>
      <c r="AD14" s="165"/>
      <c r="AE14" s="165"/>
      <c r="AF14" s="165"/>
      <c r="AG14" s="165"/>
      <c r="AH14" s="165"/>
      <c r="AI14" s="165"/>
      <c r="AJ14" s="165"/>
      <c r="AK14" s="165"/>
      <c r="AL14" s="165"/>
    </row>
    <row r="15" ht="17.25" hidden="1" customHeight="1" spans="1:38">
      <c r="A15" s="149" t="s">
        <v>2702</v>
      </c>
      <c r="B15" s="165"/>
      <c r="C15" s="165"/>
      <c r="D15" s="165"/>
      <c r="E15" s="165"/>
      <c r="F15" s="165"/>
      <c r="G15" s="165"/>
      <c r="H15" s="165"/>
      <c r="I15" s="165"/>
      <c r="J15" s="167"/>
      <c r="K15" s="165"/>
      <c r="L15" s="167"/>
      <c r="M15" s="167"/>
      <c r="N15" s="167"/>
      <c r="O15" s="165"/>
      <c r="P15" s="165"/>
      <c r="Q15" s="165"/>
      <c r="R15" s="165"/>
      <c r="S15" s="167"/>
      <c r="T15" s="167"/>
      <c r="U15" s="167"/>
      <c r="V15" s="167"/>
      <c r="W15" s="165"/>
      <c r="X15" s="165"/>
      <c r="Y15" s="165"/>
      <c r="Z15" s="165"/>
      <c r="AA15" s="165"/>
      <c r="AB15" s="165"/>
      <c r="AC15" s="165"/>
      <c r="AD15" s="165"/>
      <c r="AE15" s="165"/>
      <c r="AF15" s="165"/>
      <c r="AG15" s="165"/>
      <c r="AH15" s="165"/>
      <c r="AI15" s="165"/>
      <c r="AJ15" s="165"/>
      <c r="AK15" s="165"/>
      <c r="AL15" s="165"/>
    </row>
    <row r="16" ht="17.25" hidden="1" customHeight="1" spans="1:38">
      <c r="A16" s="149" t="s">
        <v>2703</v>
      </c>
      <c r="B16" s="165"/>
      <c r="C16" s="165"/>
      <c r="D16" s="165"/>
      <c r="E16" s="165"/>
      <c r="F16" s="165"/>
      <c r="G16" s="165"/>
      <c r="H16" s="165"/>
      <c r="I16" s="165"/>
      <c r="J16" s="167"/>
      <c r="K16" s="165"/>
      <c r="L16" s="167"/>
      <c r="M16" s="167"/>
      <c r="N16" s="167"/>
      <c r="O16" s="165"/>
      <c r="P16" s="165"/>
      <c r="Q16" s="165"/>
      <c r="R16" s="165"/>
      <c r="S16" s="167"/>
      <c r="T16" s="167"/>
      <c r="U16" s="167"/>
      <c r="V16" s="167"/>
      <c r="W16" s="165"/>
      <c r="X16" s="165"/>
      <c r="Y16" s="165"/>
      <c r="Z16" s="165"/>
      <c r="AA16" s="165"/>
      <c r="AB16" s="165"/>
      <c r="AC16" s="165"/>
      <c r="AD16" s="165"/>
      <c r="AE16" s="165"/>
      <c r="AF16" s="165"/>
      <c r="AG16" s="165"/>
      <c r="AH16" s="165"/>
      <c r="AI16" s="165"/>
      <c r="AJ16" s="165"/>
      <c r="AK16" s="165"/>
      <c r="AL16" s="165"/>
    </row>
    <row r="17" ht="17.25" hidden="1" customHeight="1" spans="1:38">
      <c r="A17" s="149" t="s">
        <v>2704</v>
      </c>
      <c r="B17" s="165"/>
      <c r="C17" s="165"/>
      <c r="D17" s="165"/>
      <c r="E17" s="165"/>
      <c r="F17" s="165"/>
      <c r="G17" s="165"/>
      <c r="H17" s="165"/>
      <c r="I17" s="165"/>
      <c r="J17" s="167"/>
      <c r="K17" s="165"/>
      <c r="L17" s="167"/>
      <c r="M17" s="167"/>
      <c r="N17" s="167"/>
      <c r="O17" s="165"/>
      <c r="P17" s="165"/>
      <c r="Q17" s="165"/>
      <c r="R17" s="165"/>
      <c r="S17" s="167"/>
      <c r="T17" s="167"/>
      <c r="U17" s="167"/>
      <c r="V17" s="167"/>
      <c r="W17" s="165"/>
      <c r="X17" s="165"/>
      <c r="Y17" s="165"/>
      <c r="Z17" s="165"/>
      <c r="AA17" s="165"/>
      <c r="AB17" s="165"/>
      <c r="AC17" s="165"/>
      <c r="AD17" s="165"/>
      <c r="AE17" s="165"/>
      <c r="AF17" s="165"/>
      <c r="AG17" s="165"/>
      <c r="AH17" s="165"/>
      <c r="AI17" s="165"/>
      <c r="AJ17" s="165"/>
      <c r="AK17" s="165"/>
      <c r="AL17" s="165"/>
    </row>
    <row r="18" ht="15.9" hidden="1" customHeight="1" spans="1:38">
      <c r="A18" s="149" t="s">
        <v>2705</v>
      </c>
      <c r="B18" s="165"/>
      <c r="C18" s="165"/>
      <c r="D18" s="165"/>
      <c r="E18" s="165"/>
      <c r="F18" s="165"/>
      <c r="G18" s="165"/>
      <c r="H18" s="165"/>
      <c r="I18" s="165"/>
      <c r="J18" s="167"/>
      <c r="K18" s="165"/>
      <c r="L18" s="167"/>
      <c r="M18" s="167"/>
      <c r="N18" s="167"/>
      <c r="O18" s="165"/>
      <c r="P18" s="165"/>
      <c r="Q18" s="165"/>
      <c r="R18" s="165"/>
      <c r="S18" s="167"/>
      <c r="T18" s="167"/>
      <c r="U18" s="167"/>
      <c r="V18" s="167"/>
      <c r="W18" s="165"/>
      <c r="X18" s="165"/>
      <c r="Y18" s="165"/>
      <c r="Z18" s="165"/>
      <c r="AA18" s="165"/>
      <c r="AB18" s="165"/>
      <c r="AC18" s="165"/>
      <c r="AD18" s="165"/>
      <c r="AE18" s="165"/>
      <c r="AF18" s="165"/>
      <c r="AG18" s="165"/>
      <c r="AH18" s="165"/>
      <c r="AI18" s="165"/>
      <c r="AJ18" s="165"/>
      <c r="AK18" s="165"/>
      <c r="AL18" s="165"/>
    </row>
    <row r="19" hidden="1" spans="1:38">
      <c r="A19" s="149" t="s">
        <v>2706</v>
      </c>
      <c r="B19" s="165"/>
      <c r="C19" s="165"/>
      <c r="D19" s="165"/>
      <c r="E19" s="165"/>
      <c r="F19" s="165"/>
      <c r="G19" s="165"/>
      <c r="H19" s="165"/>
      <c r="I19" s="165"/>
      <c r="J19" s="167"/>
      <c r="K19" s="165"/>
      <c r="L19" s="167"/>
      <c r="M19" s="167"/>
      <c r="N19" s="167"/>
      <c r="O19" s="165"/>
      <c r="P19" s="165"/>
      <c r="Q19" s="165"/>
      <c r="R19" s="165"/>
      <c r="S19" s="167"/>
      <c r="T19" s="167"/>
      <c r="U19" s="167"/>
      <c r="V19" s="167"/>
      <c r="W19" s="165"/>
      <c r="X19" s="165"/>
      <c r="Y19" s="165"/>
      <c r="Z19" s="165"/>
      <c r="AA19" s="165"/>
      <c r="AB19" s="165"/>
      <c r="AC19" s="165"/>
      <c r="AD19" s="165"/>
      <c r="AE19" s="165"/>
      <c r="AF19" s="165"/>
      <c r="AG19" s="165"/>
      <c r="AH19" s="165"/>
      <c r="AI19" s="165"/>
      <c r="AJ19" s="165"/>
      <c r="AK19" s="165"/>
      <c r="AL19" s="165"/>
    </row>
    <row r="20" hidden="1" spans="1:38">
      <c r="A20" s="149" t="s">
        <v>2707</v>
      </c>
      <c r="B20" s="165"/>
      <c r="C20" s="165"/>
      <c r="D20" s="165"/>
      <c r="E20" s="165"/>
      <c r="F20" s="165"/>
      <c r="G20" s="165"/>
      <c r="H20" s="165"/>
      <c r="I20" s="165"/>
      <c r="J20" s="167"/>
      <c r="K20" s="165"/>
      <c r="L20" s="167"/>
      <c r="M20" s="167"/>
      <c r="N20" s="167"/>
      <c r="O20" s="165"/>
      <c r="P20" s="165"/>
      <c r="Q20" s="165"/>
      <c r="R20" s="165"/>
      <c r="S20" s="167"/>
      <c r="T20" s="167"/>
      <c r="U20" s="167"/>
      <c r="V20" s="167"/>
      <c r="W20" s="165"/>
      <c r="X20" s="165"/>
      <c r="Y20" s="165"/>
      <c r="Z20" s="165"/>
      <c r="AA20" s="165"/>
      <c r="AB20" s="165"/>
      <c r="AC20" s="165"/>
      <c r="AD20" s="165"/>
      <c r="AE20" s="165"/>
      <c r="AF20" s="165"/>
      <c r="AG20" s="165"/>
      <c r="AH20" s="165"/>
      <c r="AI20" s="165"/>
      <c r="AJ20" s="165"/>
      <c r="AK20" s="165"/>
      <c r="AL20" s="165"/>
    </row>
    <row r="21" hidden="1" spans="1:38">
      <c r="A21" s="149" t="s">
        <v>2708</v>
      </c>
      <c r="B21" s="165"/>
      <c r="C21" s="165"/>
      <c r="D21" s="165"/>
      <c r="E21" s="165"/>
      <c r="F21" s="165"/>
      <c r="G21" s="165"/>
      <c r="H21" s="165"/>
      <c r="I21" s="165"/>
      <c r="J21" s="167"/>
      <c r="K21" s="165"/>
      <c r="L21" s="167"/>
      <c r="M21" s="167"/>
      <c r="N21" s="167"/>
      <c r="O21" s="165"/>
      <c r="P21" s="165"/>
      <c r="Q21" s="165"/>
      <c r="R21" s="165"/>
      <c r="S21" s="167"/>
      <c r="T21" s="167"/>
      <c r="U21" s="167"/>
      <c r="V21" s="167"/>
      <c r="W21" s="165"/>
      <c r="X21" s="165"/>
      <c r="Y21" s="165"/>
      <c r="Z21" s="165"/>
      <c r="AA21" s="165"/>
      <c r="AB21" s="165"/>
      <c r="AC21" s="165"/>
      <c r="AD21" s="165"/>
      <c r="AE21" s="165"/>
      <c r="AF21" s="165"/>
      <c r="AG21" s="165"/>
      <c r="AH21" s="165"/>
      <c r="AI21" s="165"/>
      <c r="AJ21" s="165"/>
      <c r="AK21" s="165"/>
      <c r="AL21" s="165"/>
    </row>
    <row r="22" hidden="1" spans="1:38">
      <c r="A22" s="149" t="s">
        <v>2709</v>
      </c>
      <c r="B22" s="165"/>
      <c r="C22" s="165"/>
      <c r="D22" s="165"/>
      <c r="E22" s="165"/>
      <c r="F22" s="165"/>
      <c r="G22" s="165"/>
      <c r="H22" s="165"/>
      <c r="I22" s="165"/>
      <c r="J22" s="167"/>
      <c r="K22" s="165"/>
      <c r="L22" s="167"/>
      <c r="M22" s="167"/>
      <c r="N22" s="167"/>
      <c r="O22" s="165"/>
      <c r="P22" s="165"/>
      <c r="Q22" s="165"/>
      <c r="R22" s="165"/>
      <c r="S22" s="167"/>
      <c r="T22" s="167"/>
      <c r="U22" s="167"/>
      <c r="V22" s="167"/>
      <c r="W22" s="165"/>
      <c r="X22" s="165"/>
      <c r="Y22" s="165"/>
      <c r="Z22" s="165"/>
      <c r="AA22" s="165"/>
      <c r="AB22" s="165"/>
      <c r="AC22" s="165"/>
      <c r="AD22" s="165"/>
      <c r="AE22" s="165"/>
      <c r="AF22" s="165"/>
      <c r="AG22" s="165"/>
      <c r="AH22" s="165"/>
      <c r="AI22" s="165"/>
      <c r="AJ22" s="165"/>
      <c r="AK22" s="165"/>
      <c r="AL22" s="165"/>
    </row>
    <row r="23" hidden="1" spans="1:38">
      <c r="A23" s="149" t="s">
        <v>2710</v>
      </c>
      <c r="B23" s="165"/>
      <c r="C23" s="165"/>
      <c r="D23" s="165"/>
      <c r="E23" s="165"/>
      <c r="F23" s="165"/>
      <c r="G23" s="165"/>
      <c r="H23" s="165"/>
      <c r="I23" s="165"/>
      <c r="J23" s="167"/>
      <c r="K23" s="165"/>
      <c r="L23" s="167"/>
      <c r="M23" s="167"/>
      <c r="N23" s="167"/>
      <c r="O23" s="165"/>
      <c r="P23" s="165"/>
      <c r="Q23" s="165"/>
      <c r="R23" s="165"/>
      <c r="S23" s="167"/>
      <c r="T23" s="167"/>
      <c r="U23" s="167"/>
      <c r="V23" s="167"/>
      <c r="W23" s="165"/>
      <c r="X23" s="165"/>
      <c r="Y23" s="165"/>
      <c r="Z23" s="165"/>
      <c r="AA23" s="165"/>
      <c r="AB23" s="165"/>
      <c r="AC23" s="165"/>
      <c r="AD23" s="165"/>
      <c r="AE23" s="165"/>
      <c r="AF23" s="165"/>
      <c r="AG23" s="165"/>
      <c r="AH23" s="165"/>
      <c r="AI23" s="165"/>
      <c r="AJ23" s="165"/>
      <c r="AK23" s="165"/>
      <c r="AL23" s="165"/>
    </row>
    <row r="24" hidden="1" spans="1:38">
      <c r="A24" s="149" t="s">
        <v>2711</v>
      </c>
      <c r="B24" s="165"/>
      <c r="C24" s="165"/>
      <c r="D24" s="165"/>
      <c r="E24" s="165"/>
      <c r="F24" s="165"/>
      <c r="G24" s="165"/>
      <c r="H24" s="165"/>
      <c r="I24" s="165"/>
      <c r="J24" s="167"/>
      <c r="K24" s="165"/>
      <c r="L24" s="167"/>
      <c r="M24" s="167"/>
      <c r="N24" s="167"/>
      <c r="O24" s="165"/>
      <c r="P24" s="165"/>
      <c r="Q24" s="165"/>
      <c r="R24" s="165"/>
      <c r="S24" s="167"/>
      <c r="T24" s="167"/>
      <c r="U24" s="167"/>
      <c r="V24" s="167"/>
      <c r="W24" s="165"/>
      <c r="X24" s="165"/>
      <c r="Y24" s="165"/>
      <c r="Z24" s="165"/>
      <c r="AA24" s="165"/>
      <c r="AB24" s="165"/>
      <c r="AC24" s="165"/>
      <c r="AD24" s="165"/>
      <c r="AE24" s="165"/>
      <c r="AF24" s="165"/>
      <c r="AG24" s="165"/>
      <c r="AH24" s="165"/>
      <c r="AI24" s="165"/>
      <c r="AJ24" s="165"/>
      <c r="AK24" s="165"/>
      <c r="AL24" s="165"/>
    </row>
    <row r="25" hidden="1" spans="1:38">
      <c r="A25" s="149" t="s">
        <v>2712</v>
      </c>
      <c r="B25" s="165"/>
      <c r="C25" s="165"/>
      <c r="D25" s="165"/>
      <c r="E25" s="165"/>
      <c r="F25" s="165"/>
      <c r="G25" s="165"/>
      <c r="H25" s="165"/>
      <c r="I25" s="165"/>
      <c r="J25" s="167"/>
      <c r="K25" s="165"/>
      <c r="L25" s="167"/>
      <c r="M25" s="167"/>
      <c r="N25" s="167"/>
      <c r="O25" s="165"/>
      <c r="P25" s="165"/>
      <c r="Q25" s="165"/>
      <c r="R25" s="165"/>
      <c r="S25" s="167"/>
      <c r="T25" s="167"/>
      <c r="U25" s="167"/>
      <c r="V25" s="167"/>
      <c r="W25" s="165"/>
      <c r="X25" s="165"/>
      <c r="Y25" s="165"/>
      <c r="Z25" s="165"/>
      <c r="AA25" s="165"/>
      <c r="AB25" s="165"/>
      <c r="AC25" s="165"/>
      <c r="AD25" s="165"/>
      <c r="AE25" s="165"/>
      <c r="AF25" s="165"/>
      <c r="AG25" s="165"/>
      <c r="AH25" s="165"/>
      <c r="AI25" s="165"/>
      <c r="AJ25" s="165"/>
      <c r="AK25" s="165"/>
      <c r="AL25" s="165"/>
    </row>
    <row r="26" hidden="1" spans="1:38">
      <c r="A26" s="149" t="s">
        <v>2713</v>
      </c>
      <c r="B26" s="165"/>
      <c r="C26" s="165"/>
      <c r="D26" s="165"/>
      <c r="E26" s="165"/>
      <c r="F26" s="165"/>
      <c r="G26" s="165"/>
      <c r="H26" s="165"/>
      <c r="I26" s="165"/>
      <c r="J26" s="167"/>
      <c r="K26" s="165"/>
      <c r="L26" s="167"/>
      <c r="M26" s="167"/>
      <c r="N26" s="167"/>
      <c r="O26" s="165"/>
      <c r="P26" s="165"/>
      <c r="Q26" s="165"/>
      <c r="R26" s="165"/>
      <c r="S26" s="167"/>
      <c r="T26" s="167"/>
      <c r="U26" s="167"/>
      <c r="V26" s="167"/>
      <c r="W26" s="165"/>
      <c r="X26" s="165"/>
      <c r="Y26" s="165"/>
      <c r="Z26" s="165"/>
      <c r="AA26" s="165"/>
      <c r="AB26" s="165"/>
      <c r="AC26" s="165"/>
      <c r="AD26" s="165"/>
      <c r="AE26" s="165"/>
      <c r="AF26" s="165"/>
      <c r="AG26" s="165"/>
      <c r="AH26" s="165"/>
      <c r="AI26" s="165"/>
      <c r="AJ26" s="165"/>
      <c r="AK26" s="165"/>
      <c r="AL26" s="165"/>
    </row>
    <row r="27" hidden="1" spans="1:38">
      <c r="A27" s="149" t="s">
        <v>2714</v>
      </c>
      <c r="B27" s="165"/>
      <c r="C27" s="165"/>
      <c r="D27" s="165"/>
      <c r="E27" s="165"/>
      <c r="F27" s="165"/>
      <c r="G27" s="165"/>
      <c r="H27" s="165"/>
      <c r="I27" s="165"/>
      <c r="J27" s="167"/>
      <c r="K27" s="165"/>
      <c r="L27" s="167"/>
      <c r="M27" s="167"/>
      <c r="N27" s="167"/>
      <c r="O27" s="165"/>
      <c r="P27" s="165"/>
      <c r="Q27" s="165"/>
      <c r="R27" s="165"/>
      <c r="S27" s="167"/>
      <c r="T27" s="167"/>
      <c r="U27" s="167"/>
      <c r="V27" s="167"/>
      <c r="W27" s="165"/>
      <c r="X27" s="165"/>
      <c r="Y27" s="165"/>
      <c r="Z27" s="165"/>
      <c r="AA27" s="165"/>
      <c r="AB27" s="165"/>
      <c r="AC27" s="165"/>
      <c r="AD27" s="165"/>
      <c r="AE27" s="165"/>
      <c r="AF27" s="165"/>
      <c r="AG27" s="165"/>
      <c r="AH27" s="165"/>
      <c r="AI27" s="165"/>
      <c r="AJ27" s="165"/>
      <c r="AK27" s="165"/>
      <c r="AL27" s="165"/>
    </row>
    <row r="28" hidden="1" spans="1:38">
      <c r="A28" s="149" t="s">
        <v>2715</v>
      </c>
      <c r="B28" s="165"/>
      <c r="C28" s="165"/>
      <c r="D28" s="165"/>
      <c r="E28" s="165"/>
      <c r="F28" s="165"/>
      <c r="G28" s="165"/>
      <c r="H28" s="165"/>
      <c r="I28" s="165"/>
      <c r="J28" s="167"/>
      <c r="K28" s="165"/>
      <c r="L28" s="167"/>
      <c r="M28" s="167"/>
      <c r="N28" s="167"/>
      <c r="O28" s="165"/>
      <c r="P28" s="165"/>
      <c r="Q28" s="165"/>
      <c r="R28" s="165"/>
      <c r="S28" s="167"/>
      <c r="T28" s="167"/>
      <c r="U28" s="167"/>
      <c r="V28" s="167"/>
      <c r="W28" s="165"/>
      <c r="X28" s="165"/>
      <c r="Y28" s="165"/>
      <c r="Z28" s="165"/>
      <c r="AA28" s="165"/>
      <c r="AB28" s="165"/>
      <c r="AC28" s="165"/>
      <c r="AD28" s="165"/>
      <c r="AE28" s="165"/>
      <c r="AF28" s="165"/>
      <c r="AG28" s="165"/>
      <c r="AH28" s="165"/>
      <c r="AI28" s="165"/>
      <c r="AJ28" s="165"/>
      <c r="AK28" s="165"/>
      <c r="AL28" s="165"/>
    </row>
    <row r="29" hidden="1" spans="1:38">
      <c r="A29" s="149" t="s">
        <v>2716</v>
      </c>
      <c r="B29" s="165"/>
      <c r="C29" s="165"/>
      <c r="D29" s="165"/>
      <c r="E29" s="165"/>
      <c r="F29" s="165"/>
      <c r="G29" s="165"/>
      <c r="H29" s="165"/>
      <c r="I29" s="165"/>
      <c r="J29" s="167"/>
      <c r="K29" s="165"/>
      <c r="L29" s="167"/>
      <c r="M29" s="167"/>
      <c r="N29" s="167"/>
      <c r="O29" s="165"/>
      <c r="P29" s="165"/>
      <c r="Q29" s="165"/>
      <c r="R29" s="165"/>
      <c r="S29" s="167"/>
      <c r="T29" s="167"/>
      <c r="U29" s="167"/>
      <c r="V29" s="167"/>
      <c r="W29" s="165"/>
      <c r="X29" s="165"/>
      <c r="Y29" s="165"/>
      <c r="Z29" s="165"/>
      <c r="AA29" s="165"/>
      <c r="AB29" s="165"/>
      <c r="AC29" s="165"/>
      <c r="AD29" s="165"/>
      <c r="AE29" s="165"/>
      <c r="AF29" s="165"/>
      <c r="AG29" s="165"/>
      <c r="AH29" s="165"/>
      <c r="AI29" s="165"/>
      <c r="AJ29" s="165"/>
      <c r="AK29" s="165"/>
      <c r="AL29" s="165"/>
    </row>
    <row r="30" hidden="1" spans="1:38">
      <c r="A30" s="149" t="s">
        <v>2717</v>
      </c>
      <c r="B30" s="165"/>
      <c r="C30" s="165"/>
      <c r="D30" s="165"/>
      <c r="E30" s="165"/>
      <c r="F30" s="165"/>
      <c r="G30" s="165"/>
      <c r="H30" s="165"/>
      <c r="I30" s="165"/>
      <c r="J30" s="167"/>
      <c r="K30" s="165"/>
      <c r="L30" s="167"/>
      <c r="M30" s="167"/>
      <c r="N30" s="167"/>
      <c r="O30" s="165"/>
      <c r="P30" s="165"/>
      <c r="Q30" s="165"/>
      <c r="R30" s="165"/>
      <c r="S30" s="167"/>
      <c r="T30" s="167"/>
      <c r="U30" s="167"/>
      <c r="V30" s="167"/>
      <c r="W30" s="165"/>
      <c r="X30" s="165"/>
      <c r="Y30" s="165"/>
      <c r="Z30" s="165"/>
      <c r="AA30" s="165"/>
      <c r="AB30" s="165"/>
      <c r="AC30" s="165"/>
      <c r="AD30" s="165"/>
      <c r="AE30" s="165"/>
      <c r="AF30" s="165"/>
      <c r="AG30" s="165"/>
      <c r="AH30" s="165"/>
      <c r="AI30" s="165"/>
      <c r="AJ30" s="165"/>
      <c r="AK30" s="165"/>
      <c r="AL30" s="165"/>
    </row>
    <row r="31" hidden="1" spans="1:38">
      <c r="A31" s="149" t="s">
        <v>2718</v>
      </c>
      <c r="B31" s="165"/>
      <c r="C31" s="165"/>
      <c r="D31" s="165"/>
      <c r="E31" s="165"/>
      <c r="F31" s="165"/>
      <c r="G31" s="165"/>
      <c r="H31" s="165"/>
      <c r="I31" s="165"/>
      <c r="J31" s="167"/>
      <c r="K31" s="165"/>
      <c r="L31" s="167"/>
      <c r="M31" s="167"/>
      <c r="N31" s="167"/>
      <c r="O31" s="165"/>
      <c r="P31" s="165"/>
      <c r="Q31" s="165"/>
      <c r="R31" s="165"/>
      <c r="S31" s="167"/>
      <c r="T31" s="167"/>
      <c r="U31" s="167"/>
      <c r="V31" s="167"/>
      <c r="W31" s="165"/>
      <c r="X31" s="165"/>
      <c r="Y31" s="165"/>
      <c r="Z31" s="165"/>
      <c r="AA31" s="165"/>
      <c r="AB31" s="165"/>
      <c r="AC31" s="165"/>
      <c r="AD31" s="165"/>
      <c r="AE31" s="165"/>
      <c r="AF31" s="165"/>
      <c r="AG31" s="165"/>
      <c r="AH31" s="165"/>
      <c r="AI31" s="165"/>
      <c r="AJ31" s="165"/>
      <c r="AK31" s="165"/>
      <c r="AL31" s="165"/>
    </row>
    <row r="32" hidden="1" spans="1:38">
      <c r="A32" s="149" t="s">
        <v>2719</v>
      </c>
      <c r="B32" s="165"/>
      <c r="C32" s="165"/>
      <c r="D32" s="165"/>
      <c r="E32" s="165"/>
      <c r="F32" s="165"/>
      <c r="G32" s="165"/>
      <c r="H32" s="165"/>
      <c r="I32" s="165"/>
      <c r="J32" s="167"/>
      <c r="K32" s="165"/>
      <c r="L32" s="167"/>
      <c r="M32" s="167"/>
      <c r="N32" s="167"/>
      <c r="O32" s="165"/>
      <c r="P32" s="165"/>
      <c r="Q32" s="165"/>
      <c r="R32" s="165"/>
      <c r="S32" s="167"/>
      <c r="T32" s="167"/>
      <c r="U32" s="167"/>
      <c r="V32" s="167"/>
      <c r="W32" s="165"/>
      <c r="X32" s="165"/>
      <c r="Y32" s="165"/>
      <c r="Z32" s="165"/>
      <c r="AA32" s="165"/>
      <c r="AB32" s="165"/>
      <c r="AC32" s="165"/>
      <c r="AD32" s="165"/>
      <c r="AE32" s="165"/>
      <c r="AF32" s="165"/>
      <c r="AG32" s="165"/>
      <c r="AH32" s="165"/>
      <c r="AI32" s="165"/>
      <c r="AJ32" s="165"/>
      <c r="AK32" s="165"/>
      <c r="AL32" s="165"/>
    </row>
    <row r="33" hidden="1" spans="1:38">
      <c r="A33" s="149" t="s">
        <v>2720</v>
      </c>
      <c r="B33" s="165"/>
      <c r="C33" s="165"/>
      <c r="D33" s="165"/>
      <c r="E33" s="165"/>
      <c r="F33" s="165"/>
      <c r="G33" s="165"/>
      <c r="H33" s="165"/>
      <c r="I33" s="165"/>
      <c r="J33" s="167"/>
      <c r="K33" s="165"/>
      <c r="L33" s="167"/>
      <c r="M33" s="167"/>
      <c r="N33" s="167"/>
      <c r="O33" s="165"/>
      <c r="P33" s="165"/>
      <c r="Q33" s="165"/>
      <c r="R33" s="165"/>
      <c r="S33" s="167"/>
      <c r="T33" s="167"/>
      <c r="U33" s="167"/>
      <c r="V33" s="167"/>
      <c r="W33" s="165"/>
      <c r="X33" s="165"/>
      <c r="Y33" s="165"/>
      <c r="Z33" s="165"/>
      <c r="AA33" s="165"/>
      <c r="AB33" s="165"/>
      <c r="AC33" s="165"/>
      <c r="AD33" s="165"/>
      <c r="AE33" s="165"/>
      <c r="AF33" s="165"/>
      <c r="AG33" s="165"/>
      <c r="AH33" s="165"/>
      <c r="AI33" s="165"/>
      <c r="AJ33" s="165"/>
      <c r="AK33" s="165"/>
      <c r="AL33" s="165"/>
    </row>
    <row r="34" hidden="1" spans="1:38">
      <c r="A34" s="149" t="s">
        <v>2721</v>
      </c>
      <c r="B34" s="165"/>
      <c r="C34" s="165"/>
      <c r="D34" s="165"/>
      <c r="E34" s="165"/>
      <c r="F34" s="165"/>
      <c r="G34" s="165"/>
      <c r="H34" s="165"/>
      <c r="I34" s="165"/>
      <c r="J34" s="167"/>
      <c r="K34" s="165"/>
      <c r="L34" s="167"/>
      <c r="M34" s="167"/>
      <c r="N34" s="167"/>
      <c r="O34" s="165"/>
      <c r="P34" s="165"/>
      <c r="Q34" s="165"/>
      <c r="R34" s="165"/>
      <c r="S34" s="167"/>
      <c r="T34" s="167"/>
      <c r="U34" s="167"/>
      <c r="V34" s="167"/>
      <c r="W34" s="165"/>
      <c r="X34" s="165"/>
      <c r="Y34" s="165"/>
      <c r="Z34" s="165"/>
      <c r="AA34" s="165"/>
      <c r="AB34" s="165"/>
      <c r="AC34" s="165"/>
      <c r="AD34" s="165"/>
      <c r="AE34" s="165"/>
      <c r="AF34" s="165"/>
      <c r="AG34" s="165"/>
      <c r="AH34" s="165"/>
      <c r="AI34" s="165"/>
      <c r="AJ34" s="165"/>
      <c r="AK34" s="165"/>
      <c r="AL34" s="165"/>
    </row>
    <row r="35" hidden="1" spans="1:38">
      <c r="A35" s="149" t="s">
        <v>2722</v>
      </c>
      <c r="B35" s="165"/>
      <c r="C35" s="165"/>
      <c r="D35" s="165"/>
      <c r="E35" s="165"/>
      <c r="F35" s="165"/>
      <c r="G35" s="165"/>
      <c r="H35" s="165"/>
      <c r="I35" s="165"/>
      <c r="J35" s="167"/>
      <c r="K35" s="165"/>
      <c r="L35" s="167"/>
      <c r="M35" s="167"/>
      <c r="N35" s="167"/>
      <c r="O35" s="165"/>
      <c r="P35" s="165"/>
      <c r="Q35" s="165"/>
      <c r="R35" s="165"/>
      <c r="S35" s="167"/>
      <c r="T35" s="167"/>
      <c r="U35" s="167"/>
      <c r="V35" s="167"/>
      <c r="W35" s="165"/>
      <c r="X35" s="165"/>
      <c r="Y35" s="165"/>
      <c r="Z35" s="165"/>
      <c r="AA35" s="165"/>
      <c r="AB35" s="165"/>
      <c r="AC35" s="165"/>
      <c r="AD35" s="165"/>
      <c r="AE35" s="165"/>
      <c r="AF35" s="165"/>
      <c r="AG35" s="165"/>
      <c r="AH35" s="165"/>
      <c r="AI35" s="165"/>
      <c r="AJ35" s="165"/>
      <c r="AK35" s="165"/>
      <c r="AL35" s="165"/>
    </row>
    <row r="36" hidden="1" spans="1:38">
      <c r="A36" s="149" t="s">
        <v>2723</v>
      </c>
      <c r="B36" s="165"/>
      <c r="C36" s="165"/>
      <c r="D36" s="165"/>
      <c r="E36" s="165"/>
      <c r="F36" s="165"/>
      <c r="G36" s="165"/>
      <c r="H36" s="165"/>
      <c r="I36" s="165"/>
      <c r="J36" s="167"/>
      <c r="K36" s="165"/>
      <c r="L36" s="167"/>
      <c r="M36" s="167"/>
      <c r="N36" s="167"/>
      <c r="O36" s="165"/>
      <c r="P36" s="165"/>
      <c r="Q36" s="165"/>
      <c r="R36" s="165"/>
      <c r="S36" s="167"/>
      <c r="T36" s="167"/>
      <c r="U36" s="167"/>
      <c r="V36" s="167"/>
      <c r="W36" s="165"/>
      <c r="X36" s="165"/>
      <c r="Y36" s="165"/>
      <c r="Z36" s="165"/>
      <c r="AA36" s="165"/>
      <c r="AB36" s="165"/>
      <c r="AC36" s="165"/>
      <c r="AD36" s="165"/>
      <c r="AE36" s="165"/>
      <c r="AF36" s="165"/>
      <c r="AG36" s="165"/>
      <c r="AH36" s="165"/>
      <c r="AI36" s="165"/>
      <c r="AJ36" s="165"/>
      <c r="AK36" s="165"/>
      <c r="AL36" s="165"/>
    </row>
    <row r="37" hidden="1" spans="1:38">
      <c r="A37" s="149" t="s">
        <v>2724</v>
      </c>
      <c r="B37" s="165"/>
      <c r="C37" s="165"/>
      <c r="D37" s="165"/>
      <c r="E37" s="165"/>
      <c r="F37" s="165"/>
      <c r="G37" s="165"/>
      <c r="H37" s="165"/>
      <c r="I37" s="165"/>
      <c r="J37" s="167"/>
      <c r="K37" s="165"/>
      <c r="L37" s="167"/>
      <c r="M37" s="167"/>
      <c r="N37" s="167"/>
      <c r="O37" s="165"/>
      <c r="P37" s="165"/>
      <c r="Q37" s="165"/>
      <c r="R37" s="165"/>
      <c r="S37" s="167"/>
      <c r="T37" s="167"/>
      <c r="U37" s="167"/>
      <c r="V37" s="167"/>
      <c r="W37" s="165"/>
      <c r="X37" s="165"/>
      <c r="Y37" s="165"/>
      <c r="Z37" s="165"/>
      <c r="AA37" s="165"/>
      <c r="AB37" s="165"/>
      <c r="AC37" s="165"/>
      <c r="AD37" s="165"/>
      <c r="AE37" s="165"/>
      <c r="AF37" s="165"/>
      <c r="AG37" s="165"/>
      <c r="AH37" s="165"/>
      <c r="AI37" s="165"/>
      <c r="AJ37" s="165"/>
      <c r="AK37" s="165"/>
      <c r="AL37" s="165"/>
    </row>
    <row r="38" hidden="1" spans="1:38">
      <c r="A38" s="149" t="s">
        <v>2725</v>
      </c>
      <c r="B38" s="165"/>
      <c r="C38" s="165"/>
      <c r="D38" s="165"/>
      <c r="E38" s="165"/>
      <c r="F38" s="165"/>
      <c r="G38" s="165"/>
      <c r="H38" s="165"/>
      <c r="I38" s="165"/>
      <c r="J38" s="167"/>
      <c r="K38" s="165"/>
      <c r="L38" s="167"/>
      <c r="M38" s="167"/>
      <c r="N38" s="167"/>
      <c r="O38" s="165"/>
      <c r="P38" s="165"/>
      <c r="Q38" s="165"/>
      <c r="R38" s="165"/>
      <c r="S38" s="167"/>
      <c r="T38" s="167"/>
      <c r="U38" s="167"/>
      <c r="V38" s="167"/>
      <c r="W38" s="165"/>
      <c r="X38" s="165"/>
      <c r="Y38" s="165"/>
      <c r="Z38" s="165"/>
      <c r="AA38" s="165"/>
      <c r="AB38" s="165"/>
      <c r="AC38" s="165"/>
      <c r="AD38" s="165"/>
      <c r="AE38" s="165"/>
      <c r="AF38" s="165"/>
      <c r="AG38" s="165"/>
      <c r="AH38" s="165"/>
      <c r="AI38" s="165"/>
      <c r="AJ38" s="165"/>
      <c r="AK38" s="165"/>
      <c r="AL38" s="165"/>
    </row>
    <row r="39" hidden="1" spans="1:38">
      <c r="A39" s="149" t="s">
        <v>2726</v>
      </c>
      <c r="B39" s="165"/>
      <c r="C39" s="165"/>
      <c r="D39" s="165"/>
      <c r="E39" s="165"/>
      <c r="F39" s="165"/>
      <c r="G39" s="165"/>
      <c r="H39" s="165"/>
      <c r="I39" s="165"/>
      <c r="J39" s="167"/>
      <c r="K39" s="165"/>
      <c r="L39" s="167"/>
      <c r="M39" s="167"/>
      <c r="N39" s="167"/>
      <c r="O39" s="165"/>
      <c r="P39" s="165"/>
      <c r="Q39" s="165"/>
      <c r="R39" s="165"/>
      <c r="S39" s="167"/>
      <c r="T39" s="167"/>
      <c r="U39" s="167"/>
      <c r="V39" s="167"/>
      <c r="W39" s="165"/>
      <c r="X39" s="165"/>
      <c r="Y39" s="165"/>
      <c r="Z39" s="165"/>
      <c r="AA39" s="165"/>
      <c r="AB39" s="165"/>
      <c r="AC39" s="165"/>
      <c r="AD39" s="165"/>
      <c r="AE39" s="165"/>
      <c r="AF39" s="165"/>
      <c r="AG39" s="165"/>
      <c r="AH39" s="165"/>
      <c r="AI39" s="165"/>
      <c r="AJ39" s="165"/>
      <c r="AK39" s="165"/>
      <c r="AL39" s="165"/>
    </row>
    <row r="40" hidden="1" spans="1:38">
      <c r="A40" s="149" t="s">
        <v>2727</v>
      </c>
      <c r="B40" s="165"/>
      <c r="C40" s="165"/>
      <c r="D40" s="165"/>
      <c r="E40" s="165"/>
      <c r="F40" s="165"/>
      <c r="G40" s="165"/>
      <c r="H40" s="165"/>
      <c r="I40" s="165"/>
      <c r="J40" s="167"/>
      <c r="K40" s="165"/>
      <c r="L40" s="167"/>
      <c r="M40" s="167"/>
      <c r="N40" s="167"/>
      <c r="O40" s="165"/>
      <c r="P40" s="165"/>
      <c r="Q40" s="165"/>
      <c r="R40" s="165"/>
      <c r="S40" s="167"/>
      <c r="T40" s="167"/>
      <c r="U40" s="167"/>
      <c r="V40" s="167"/>
      <c r="W40" s="165"/>
      <c r="X40" s="165"/>
      <c r="Y40" s="165"/>
      <c r="Z40" s="165"/>
      <c r="AA40" s="165"/>
      <c r="AB40" s="165"/>
      <c r="AC40" s="165"/>
      <c r="AD40" s="165"/>
      <c r="AE40" s="165"/>
      <c r="AF40" s="165"/>
      <c r="AG40" s="165"/>
      <c r="AH40" s="165"/>
      <c r="AI40" s="165"/>
      <c r="AJ40" s="165"/>
      <c r="AK40" s="165"/>
      <c r="AL40" s="165"/>
    </row>
    <row r="41" hidden="1" spans="1:38">
      <c r="A41" s="149" t="s">
        <v>2728</v>
      </c>
      <c r="B41" s="165"/>
      <c r="C41" s="165"/>
      <c r="D41" s="165"/>
      <c r="E41" s="165"/>
      <c r="F41" s="165"/>
      <c r="G41" s="165"/>
      <c r="H41" s="165"/>
      <c r="I41" s="165"/>
      <c r="J41" s="167"/>
      <c r="K41" s="165"/>
      <c r="L41" s="167"/>
      <c r="M41" s="167"/>
      <c r="N41" s="167"/>
      <c r="O41" s="165"/>
      <c r="P41" s="165"/>
      <c r="Q41" s="165"/>
      <c r="R41" s="165"/>
      <c r="S41" s="167"/>
      <c r="T41" s="167"/>
      <c r="U41" s="167"/>
      <c r="V41" s="167"/>
      <c r="W41" s="165"/>
      <c r="X41" s="165"/>
      <c r="Y41" s="165"/>
      <c r="Z41" s="165"/>
      <c r="AA41" s="165"/>
      <c r="AB41" s="165"/>
      <c r="AC41" s="165"/>
      <c r="AD41" s="165"/>
      <c r="AE41" s="165"/>
      <c r="AF41" s="165"/>
      <c r="AG41" s="165"/>
      <c r="AH41" s="165"/>
      <c r="AI41" s="165"/>
      <c r="AJ41" s="165"/>
      <c r="AK41" s="165"/>
      <c r="AL41" s="165"/>
    </row>
    <row r="42" hidden="1" spans="1:38">
      <c r="A42" s="149" t="s">
        <v>2729</v>
      </c>
      <c r="B42" s="165"/>
      <c r="C42" s="165"/>
      <c r="D42" s="165"/>
      <c r="E42" s="165"/>
      <c r="F42" s="165"/>
      <c r="G42" s="165"/>
      <c r="H42" s="165"/>
      <c r="I42" s="165"/>
      <c r="J42" s="167"/>
      <c r="K42" s="165"/>
      <c r="L42" s="167"/>
      <c r="M42" s="167"/>
      <c r="N42" s="167"/>
      <c r="O42" s="165"/>
      <c r="P42" s="165"/>
      <c r="Q42" s="165"/>
      <c r="R42" s="165"/>
      <c r="S42" s="167"/>
      <c r="T42" s="167"/>
      <c r="U42" s="167"/>
      <c r="V42" s="167"/>
      <c r="W42" s="165"/>
      <c r="X42" s="165"/>
      <c r="Y42" s="165"/>
      <c r="Z42" s="165"/>
      <c r="AA42" s="165"/>
      <c r="AB42" s="165"/>
      <c r="AC42" s="165"/>
      <c r="AD42" s="165"/>
      <c r="AE42" s="165"/>
      <c r="AF42" s="165"/>
      <c r="AG42" s="165"/>
      <c r="AH42" s="165"/>
      <c r="AI42" s="165"/>
      <c r="AJ42" s="165"/>
      <c r="AK42" s="165"/>
      <c r="AL42" s="165"/>
    </row>
    <row r="43" hidden="1" spans="1:38">
      <c r="A43" s="149" t="s">
        <v>2730</v>
      </c>
      <c r="B43" s="165"/>
      <c r="C43" s="165"/>
      <c r="D43" s="165"/>
      <c r="E43" s="165"/>
      <c r="F43" s="165"/>
      <c r="G43" s="165"/>
      <c r="H43" s="165"/>
      <c r="I43" s="165"/>
      <c r="J43" s="167"/>
      <c r="K43" s="165"/>
      <c r="L43" s="167"/>
      <c r="M43" s="167"/>
      <c r="N43" s="167"/>
      <c r="O43" s="165"/>
      <c r="P43" s="165"/>
      <c r="Q43" s="165"/>
      <c r="R43" s="165"/>
      <c r="S43" s="167"/>
      <c r="T43" s="167"/>
      <c r="U43" s="167"/>
      <c r="V43" s="167"/>
      <c r="W43" s="165"/>
      <c r="X43" s="165"/>
      <c r="Y43" s="165"/>
      <c r="Z43" s="165"/>
      <c r="AA43" s="165"/>
      <c r="AB43" s="165"/>
      <c r="AC43" s="165"/>
      <c r="AD43" s="165"/>
      <c r="AE43" s="165"/>
      <c r="AF43" s="165"/>
      <c r="AG43" s="165"/>
      <c r="AH43" s="165"/>
      <c r="AI43" s="165"/>
      <c r="AJ43" s="165"/>
      <c r="AK43" s="165"/>
      <c r="AL43" s="165"/>
    </row>
    <row r="44" hidden="1" spans="1:38">
      <c r="A44" s="149" t="s">
        <v>2731</v>
      </c>
      <c r="B44" s="165"/>
      <c r="C44" s="165"/>
      <c r="D44" s="165"/>
      <c r="E44" s="165"/>
      <c r="F44" s="165"/>
      <c r="G44" s="165"/>
      <c r="H44" s="165"/>
      <c r="I44" s="165"/>
      <c r="J44" s="167"/>
      <c r="K44" s="165"/>
      <c r="L44" s="167"/>
      <c r="M44" s="167"/>
      <c r="N44" s="167"/>
      <c r="O44" s="165"/>
      <c r="P44" s="165"/>
      <c r="Q44" s="165"/>
      <c r="R44" s="165"/>
      <c r="S44" s="167"/>
      <c r="T44" s="167"/>
      <c r="U44" s="167"/>
      <c r="V44" s="167"/>
      <c r="W44" s="165"/>
      <c r="X44" s="165"/>
      <c r="Y44" s="165"/>
      <c r="Z44" s="165"/>
      <c r="AA44" s="165"/>
      <c r="AB44" s="165"/>
      <c r="AC44" s="165"/>
      <c r="AD44" s="165"/>
      <c r="AE44" s="165"/>
      <c r="AF44" s="165"/>
      <c r="AG44" s="165"/>
      <c r="AH44" s="165"/>
      <c r="AI44" s="165"/>
      <c r="AJ44" s="165"/>
      <c r="AK44" s="165"/>
      <c r="AL44" s="165"/>
    </row>
    <row r="45" hidden="1" spans="1:38">
      <c r="A45" s="149" t="s">
        <v>2732</v>
      </c>
      <c r="B45" s="165"/>
      <c r="C45" s="165"/>
      <c r="D45" s="165"/>
      <c r="E45" s="165"/>
      <c r="F45" s="165"/>
      <c r="G45" s="165"/>
      <c r="H45" s="165"/>
      <c r="I45" s="165"/>
      <c r="J45" s="167"/>
      <c r="K45" s="165"/>
      <c r="L45" s="167"/>
      <c r="M45" s="167"/>
      <c r="N45" s="167"/>
      <c r="O45" s="165"/>
      <c r="P45" s="165"/>
      <c r="Q45" s="165"/>
      <c r="R45" s="165"/>
      <c r="S45" s="167"/>
      <c r="T45" s="167"/>
      <c r="U45" s="167"/>
      <c r="V45" s="167"/>
      <c r="W45" s="165"/>
      <c r="X45" s="165"/>
      <c r="Y45" s="165"/>
      <c r="Z45" s="165"/>
      <c r="AA45" s="165"/>
      <c r="AB45" s="165"/>
      <c r="AC45" s="165"/>
      <c r="AD45" s="165"/>
      <c r="AE45" s="165"/>
      <c r="AF45" s="165"/>
      <c r="AG45" s="165"/>
      <c r="AH45" s="165"/>
      <c r="AI45" s="165"/>
      <c r="AJ45" s="165"/>
      <c r="AK45" s="165"/>
      <c r="AL45" s="165"/>
    </row>
    <row r="46" hidden="1" spans="1:38">
      <c r="A46" s="149" t="s">
        <v>2733</v>
      </c>
      <c r="B46" s="165"/>
      <c r="C46" s="165"/>
      <c r="D46" s="165"/>
      <c r="E46" s="165"/>
      <c r="F46" s="165"/>
      <c r="G46" s="165"/>
      <c r="H46" s="165"/>
      <c r="I46" s="165"/>
      <c r="J46" s="167"/>
      <c r="K46" s="165"/>
      <c r="L46" s="167"/>
      <c r="M46" s="167"/>
      <c r="N46" s="167"/>
      <c r="O46" s="165"/>
      <c r="P46" s="165"/>
      <c r="Q46" s="165"/>
      <c r="R46" s="165"/>
      <c r="S46" s="167"/>
      <c r="T46" s="167"/>
      <c r="U46" s="167"/>
      <c r="V46" s="167"/>
      <c r="W46" s="165"/>
      <c r="X46" s="165"/>
      <c r="Y46" s="165"/>
      <c r="Z46" s="165"/>
      <c r="AA46" s="165"/>
      <c r="AB46" s="165"/>
      <c r="AC46" s="165"/>
      <c r="AD46" s="165"/>
      <c r="AE46" s="165"/>
      <c r="AF46" s="165"/>
      <c r="AG46" s="165"/>
      <c r="AH46" s="165"/>
      <c r="AI46" s="165"/>
      <c r="AJ46" s="165"/>
      <c r="AK46" s="165"/>
      <c r="AL46" s="165"/>
    </row>
    <row r="47" hidden="1" spans="1:38">
      <c r="A47" s="149" t="s">
        <v>2734</v>
      </c>
      <c r="B47" s="165"/>
      <c r="C47" s="165"/>
      <c r="D47" s="165"/>
      <c r="E47" s="165"/>
      <c r="F47" s="165"/>
      <c r="G47" s="165"/>
      <c r="H47" s="165"/>
      <c r="I47" s="165"/>
      <c r="J47" s="167"/>
      <c r="K47" s="165"/>
      <c r="L47" s="167"/>
      <c r="M47" s="167"/>
      <c r="N47" s="167"/>
      <c r="O47" s="165"/>
      <c r="P47" s="165"/>
      <c r="Q47" s="165"/>
      <c r="R47" s="165"/>
      <c r="S47" s="167"/>
      <c r="T47" s="167"/>
      <c r="U47" s="167"/>
      <c r="V47" s="167"/>
      <c r="W47" s="165"/>
      <c r="X47" s="165"/>
      <c r="Y47" s="165"/>
      <c r="Z47" s="165"/>
      <c r="AA47" s="165"/>
      <c r="AB47" s="165"/>
      <c r="AC47" s="165"/>
      <c r="AD47" s="165"/>
      <c r="AE47" s="165"/>
      <c r="AF47" s="165"/>
      <c r="AG47" s="165"/>
      <c r="AH47" s="165"/>
      <c r="AI47" s="165"/>
      <c r="AJ47" s="165"/>
      <c r="AK47" s="165"/>
      <c r="AL47" s="165"/>
    </row>
    <row r="48" hidden="1" spans="1:38">
      <c r="A48" s="149" t="s">
        <v>2735</v>
      </c>
      <c r="B48" s="165"/>
      <c r="C48" s="165"/>
      <c r="D48" s="165"/>
      <c r="E48" s="165"/>
      <c r="F48" s="165"/>
      <c r="G48" s="165"/>
      <c r="H48" s="165"/>
      <c r="I48" s="165"/>
      <c r="J48" s="167"/>
      <c r="K48" s="165"/>
      <c r="L48" s="167"/>
      <c r="M48" s="167"/>
      <c r="N48" s="167"/>
      <c r="O48" s="165"/>
      <c r="P48" s="165"/>
      <c r="Q48" s="165"/>
      <c r="R48" s="165"/>
      <c r="S48" s="167"/>
      <c r="T48" s="167"/>
      <c r="U48" s="167"/>
      <c r="V48" s="167"/>
      <c r="W48" s="165"/>
      <c r="X48" s="165"/>
      <c r="Y48" s="165"/>
      <c r="Z48" s="165"/>
      <c r="AA48" s="165"/>
      <c r="AB48" s="165"/>
      <c r="AC48" s="165"/>
      <c r="AD48" s="165"/>
      <c r="AE48" s="165"/>
      <c r="AF48" s="165"/>
      <c r="AG48" s="165"/>
      <c r="AH48" s="165"/>
      <c r="AI48" s="165"/>
      <c r="AJ48" s="165"/>
      <c r="AK48" s="165"/>
      <c r="AL48" s="165"/>
    </row>
    <row r="49" hidden="1" spans="1:38">
      <c r="A49" s="149" t="s">
        <v>2736</v>
      </c>
      <c r="B49" s="165"/>
      <c r="C49" s="165"/>
      <c r="D49" s="165"/>
      <c r="E49" s="165"/>
      <c r="F49" s="165"/>
      <c r="G49" s="165"/>
      <c r="H49" s="165"/>
      <c r="I49" s="165"/>
      <c r="J49" s="167"/>
      <c r="K49" s="165"/>
      <c r="L49" s="167"/>
      <c r="M49" s="167"/>
      <c r="N49" s="167"/>
      <c r="O49" s="165"/>
      <c r="P49" s="165"/>
      <c r="Q49" s="165"/>
      <c r="R49" s="165"/>
      <c r="S49" s="167"/>
      <c r="T49" s="167"/>
      <c r="U49" s="167"/>
      <c r="V49" s="167"/>
      <c r="W49" s="165"/>
      <c r="X49" s="165"/>
      <c r="Y49" s="165"/>
      <c r="Z49" s="165"/>
      <c r="AA49" s="165"/>
      <c r="AB49" s="165"/>
      <c r="AC49" s="165"/>
      <c r="AD49" s="165"/>
      <c r="AE49" s="165"/>
      <c r="AF49" s="165"/>
      <c r="AG49" s="165"/>
      <c r="AH49" s="165"/>
      <c r="AI49" s="165"/>
      <c r="AJ49" s="165"/>
      <c r="AK49" s="165"/>
      <c r="AL49" s="165"/>
    </row>
    <row r="50" hidden="1" spans="1:38">
      <c r="A50" s="149" t="s">
        <v>2737</v>
      </c>
      <c r="B50" s="165"/>
      <c r="C50" s="165"/>
      <c r="D50" s="165"/>
      <c r="E50" s="165"/>
      <c r="F50" s="165"/>
      <c r="G50" s="165"/>
      <c r="H50" s="165"/>
      <c r="I50" s="165"/>
      <c r="J50" s="167"/>
      <c r="K50" s="165"/>
      <c r="L50" s="167"/>
      <c r="M50" s="167"/>
      <c r="N50" s="167"/>
      <c r="O50" s="165"/>
      <c r="P50" s="165"/>
      <c r="Q50" s="165"/>
      <c r="R50" s="165"/>
      <c r="S50" s="167"/>
      <c r="T50" s="167"/>
      <c r="U50" s="167"/>
      <c r="V50" s="167"/>
      <c r="W50" s="165"/>
      <c r="X50" s="165"/>
      <c r="Y50" s="165"/>
      <c r="Z50" s="165"/>
      <c r="AA50" s="165"/>
      <c r="AB50" s="165"/>
      <c r="AC50" s="165"/>
      <c r="AD50" s="165"/>
      <c r="AE50" s="165"/>
      <c r="AF50" s="165"/>
      <c r="AG50" s="165"/>
      <c r="AH50" s="165"/>
      <c r="AI50" s="165"/>
      <c r="AJ50" s="165"/>
      <c r="AK50" s="165"/>
      <c r="AL50" s="165"/>
    </row>
    <row r="51" hidden="1" spans="1:38">
      <c r="A51" s="149" t="s">
        <v>2738</v>
      </c>
      <c r="B51" s="165"/>
      <c r="C51" s="165"/>
      <c r="D51" s="165"/>
      <c r="E51" s="165"/>
      <c r="F51" s="165"/>
      <c r="G51" s="165"/>
      <c r="H51" s="165"/>
      <c r="I51" s="165"/>
      <c r="J51" s="167"/>
      <c r="K51" s="165"/>
      <c r="L51" s="167"/>
      <c r="M51" s="167"/>
      <c r="N51" s="167"/>
      <c r="O51" s="165"/>
      <c r="P51" s="165"/>
      <c r="Q51" s="165"/>
      <c r="R51" s="165"/>
      <c r="S51" s="167"/>
      <c r="T51" s="167"/>
      <c r="U51" s="167"/>
      <c r="V51" s="167"/>
      <c r="W51" s="165"/>
      <c r="X51" s="165"/>
      <c r="Y51" s="165"/>
      <c r="Z51" s="165"/>
      <c r="AA51" s="165"/>
      <c r="AB51" s="165"/>
      <c r="AC51" s="165"/>
      <c r="AD51" s="165"/>
      <c r="AE51" s="165"/>
      <c r="AF51" s="165"/>
      <c r="AG51" s="165"/>
      <c r="AH51" s="165"/>
      <c r="AI51" s="165"/>
      <c r="AJ51" s="165"/>
      <c r="AK51" s="165"/>
      <c r="AL51" s="165"/>
    </row>
    <row r="52" hidden="1" spans="1:38">
      <c r="A52" s="149" t="s">
        <v>2739</v>
      </c>
      <c r="B52" s="165"/>
      <c r="C52" s="165"/>
      <c r="D52" s="165"/>
      <c r="E52" s="165"/>
      <c r="F52" s="165"/>
      <c r="G52" s="165"/>
      <c r="H52" s="165"/>
      <c r="I52" s="165"/>
      <c r="J52" s="167"/>
      <c r="K52" s="165"/>
      <c r="L52" s="167"/>
      <c r="M52" s="167"/>
      <c r="N52" s="167"/>
      <c r="O52" s="165"/>
      <c r="P52" s="165"/>
      <c r="Q52" s="165"/>
      <c r="R52" s="165"/>
      <c r="S52" s="167"/>
      <c r="T52" s="167"/>
      <c r="U52" s="167"/>
      <c r="V52" s="167"/>
      <c r="W52" s="165"/>
      <c r="X52" s="165"/>
      <c r="Y52" s="165"/>
      <c r="Z52" s="165"/>
      <c r="AA52" s="165"/>
      <c r="AB52" s="165"/>
      <c r="AC52" s="165"/>
      <c r="AD52" s="165"/>
      <c r="AE52" s="165"/>
      <c r="AF52" s="165"/>
      <c r="AG52" s="165"/>
      <c r="AH52" s="165"/>
      <c r="AI52" s="165"/>
      <c r="AJ52" s="165"/>
      <c r="AK52" s="165"/>
      <c r="AL52" s="165"/>
    </row>
    <row r="53" hidden="1" spans="1:38">
      <c r="A53" s="149" t="s">
        <v>2740</v>
      </c>
      <c r="B53" s="165"/>
      <c r="C53" s="165"/>
      <c r="D53" s="165"/>
      <c r="E53" s="165"/>
      <c r="F53" s="165"/>
      <c r="G53" s="165"/>
      <c r="H53" s="165"/>
      <c r="I53" s="165"/>
      <c r="J53" s="167"/>
      <c r="K53" s="165"/>
      <c r="L53" s="167"/>
      <c r="M53" s="167"/>
      <c r="N53" s="167"/>
      <c r="O53" s="165"/>
      <c r="P53" s="165"/>
      <c r="Q53" s="165"/>
      <c r="R53" s="165"/>
      <c r="S53" s="167"/>
      <c r="T53" s="167"/>
      <c r="U53" s="167"/>
      <c r="V53" s="167"/>
      <c r="W53" s="165"/>
      <c r="X53" s="165"/>
      <c r="Y53" s="165"/>
      <c r="Z53" s="165"/>
      <c r="AA53" s="165"/>
      <c r="AB53" s="165"/>
      <c r="AC53" s="165"/>
      <c r="AD53" s="165"/>
      <c r="AE53" s="165"/>
      <c r="AF53" s="165"/>
      <c r="AG53" s="165"/>
      <c r="AH53" s="165"/>
      <c r="AI53" s="165"/>
      <c r="AJ53" s="165"/>
      <c r="AK53" s="165"/>
      <c r="AL53" s="165"/>
    </row>
    <row r="54" hidden="1" spans="1:38">
      <c r="A54" s="149" t="s">
        <v>2741</v>
      </c>
      <c r="B54" s="165"/>
      <c r="C54" s="165"/>
      <c r="D54" s="165"/>
      <c r="E54" s="165"/>
      <c r="F54" s="165"/>
      <c r="G54" s="165"/>
      <c r="H54" s="165"/>
      <c r="I54" s="165"/>
      <c r="J54" s="167"/>
      <c r="K54" s="165"/>
      <c r="L54" s="167"/>
      <c r="M54" s="167"/>
      <c r="N54" s="167"/>
      <c r="O54" s="165"/>
      <c r="P54" s="165"/>
      <c r="Q54" s="165"/>
      <c r="R54" s="165"/>
      <c r="S54" s="167"/>
      <c r="T54" s="167"/>
      <c r="U54" s="167"/>
      <c r="V54" s="167"/>
      <c r="W54" s="165"/>
      <c r="X54" s="165"/>
      <c r="Y54" s="165"/>
      <c r="Z54" s="165"/>
      <c r="AA54" s="165"/>
      <c r="AB54" s="165"/>
      <c r="AC54" s="165"/>
      <c r="AD54" s="165"/>
      <c r="AE54" s="165"/>
      <c r="AF54" s="165"/>
      <c r="AG54" s="165"/>
      <c r="AH54" s="165"/>
      <c r="AI54" s="165"/>
      <c r="AJ54" s="165"/>
      <c r="AK54" s="165"/>
      <c r="AL54" s="165"/>
    </row>
    <row r="55" hidden="1" spans="1:38">
      <c r="A55" s="149" t="s">
        <v>2742</v>
      </c>
      <c r="B55" s="165"/>
      <c r="C55" s="165"/>
      <c r="D55" s="165"/>
      <c r="E55" s="165"/>
      <c r="F55" s="165"/>
      <c r="G55" s="165"/>
      <c r="H55" s="165"/>
      <c r="I55" s="165"/>
      <c r="J55" s="167"/>
      <c r="K55" s="165"/>
      <c r="L55" s="167"/>
      <c r="M55" s="167"/>
      <c r="N55" s="167"/>
      <c r="O55" s="165"/>
      <c r="P55" s="165"/>
      <c r="Q55" s="165"/>
      <c r="R55" s="165"/>
      <c r="S55" s="167"/>
      <c r="T55" s="167"/>
      <c r="U55" s="167"/>
      <c r="V55" s="167"/>
      <c r="W55" s="165"/>
      <c r="X55" s="165"/>
      <c r="Y55" s="165"/>
      <c r="Z55" s="165"/>
      <c r="AA55" s="165"/>
      <c r="AB55" s="165"/>
      <c r="AC55" s="165"/>
      <c r="AD55" s="165"/>
      <c r="AE55" s="165"/>
      <c r="AF55" s="165"/>
      <c r="AG55" s="165"/>
      <c r="AH55" s="165"/>
      <c r="AI55" s="165"/>
      <c r="AJ55" s="165"/>
      <c r="AK55" s="165"/>
      <c r="AL55" s="165"/>
    </row>
    <row r="56" hidden="1" spans="1:38">
      <c r="A56" s="149" t="s">
        <v>2743</v>
      </c>
      <c r="B56" s="165"/>
      <c r="C56" s="165"/>
      <c r="D56" s="165"/>
      <c r="E56" s="165"/>
      <c r="F56" s="165"/>
      <c r="G56" s="165"/>
      <c r="H56" s="165"/>
      <c r="I56" s="165"/>
      <c r="J56" s="167"/>
      <c r="K56" s="165"/>
      <c r="L56" s="167"/>
      <c r="M56" s="167"/>
      <c r="N56" s="167"/>
      <c r="O56" s="165"/>
      <c r="P56" s="165"/>
      <c r="Q56" s="165"/>
      <c r="R56" s="165"/>
      <c r="S56" s="167"/>
      <c r="T56" s="167"/>
      <c r="U56" s="167"/>
      <c r="V56" s="167"/>
      <c r="W56" s="165"/>
      <c r="X56" s="165"/>
      <c r="Y56" s="165"/>
      <c r="Z56" s="165"/>
      <c r="AA56" s="165"/>
      <c r="AB56" s="165"/>
      <c r="AC56" s="165"/>
      <c r="AD56" s="165"/>
      <c r="AE56" s="165"/>
      <c r="AF56" s="165"/>
      <c r="AG56" s="165"/>
      <c r="AH56" s="165"/>
      <c r="AI56" s="165"/>
      <c r="AJ56" s="165"/>
      <c r="AK56" s="165"/>
      <c r="AL56" s="165"/>
    </row>
    <row r="57" hidden="1" spans="1:38">
      <c r="A57" s="149" t="s">
        <v>2744</v>
      </c>
      <c r="B57" s="165"/>
      <c r="C57" s="165"/>
      <c r="D57" s="165"/>
      <c r="E57" s="165"/>
      <c r="F57" s="165"/>
      <c r="G57" s="165"/>
      <c r="H57" s="165"/>
      <c r="I57" s="165"/>
      <c r="J57" s="167"/>
      <c r="K57" s="165"/>
      <c r="L57" s="167"/>
      <c r="M57" s="167"/>
      <c r="N57" s="167"/>
      <c r="O57" s="165"/>
      <c r="P57" s="165"/>
      <c r="Q57" s="165"/>
      <c r="R57" s="165"/>
      <c r="S57" s="167"/>
      <c r="T57" s="167"/>
      <c r="U57" s="167"/>
      <c r="V57" s="167"/>
      <c r="W57" s="165"/>
      <c r="X57" s="165"/>
      <c r="Y57" s="165"/>
      <c r="Z57" s="165"/>
      <c r="AA57" s="165"/>
      <c r="AB57" s="165"/>
      <c r="AC57" s="165"/>
      <c r="AD57" s="165"/>
      <c r="AE57" s="165"/>
      <c r="AF57" s="165"/>
      <c r="AG57" s="165"/>
      <c r="AH57" s="165"/>
      <c r="AI57" s="165"/>
      <c r="AJ57" s="165"/>
      <c r="AK57" s="165"/>
      <c r="AL57" s="165"/>
    </row>
    <row r="58" hidden="1" spans="1:38">
      <c r="A58" s="149" t="s">
        <v>2745</v>
      </c>
      <c r="B58" s="165"/>
      <c r="C58" s="165"/>
      <c r="D58" s="165"/>
      <c r="E58" s="165"/>
      <c r="F58" s="165"/>
      <c r="G58" s="165"/>
      <c r="H58" s="165"/>
      <c r="I58" s="165"/>
      <c r="J58" s="167"/>
      <c r="K58" s="165"/>
      <c r="L58" s="167"/>
      <c r="M58" s="167"/>
      <c r="N58" s="167"/>
      <c r="O58" s="165"/>
      <c r="P58" s="165"/>
      <c r="Q58" s="165"/>
      <c r="R58" s="165"/>
      <c r="S58" s="167"/>
      <c r="T58" s="167"/>
      <c r="U58" s="167"/>
      <c r="V58" s="167"/>
      <c r="W58" s="165"/>
      <c r="X58" s="165"/>
      <c r="Y58" s="165"/>
      <c r="Z58" s="165"/>
      <c r="AA58" s="165"/>
      <c r="AB58" s="165"/>
      <c r="AC58" s="165"/>
      <c r="AD58" s="165"/>
      <c r="AE58" s="165"/>
      <c r="AF58" s="165"/>
      <c r="AG58" s="165"/>
      <c r="AH58" s="165"/>
      <c r="AI58" s="165"/>
      <c r="AJ58" s="165"/>
      <c r="AK58" s="165"/>
      <c r="AL58" s="165"/>
    </row>
    <row r="59" hidden="1" spans="1:38">
      <c r="A59" s="149" t="s">
        <v>2746</v>
      </c>
      <c r="B59" s="165"/>
      <c r="C59" s="165"/>
      <c r="D59" s="165"/>
      <c r="E59" s="165"/>
      <c r="F59" s="165"/>
      <c r="G59" s="165"/>
      <c r="H59" s="165"/>
      <c r="I59" s="165"/>
      <c r="J59" s="167"/>
      <c r="K59" s="165"/>
      <c r="L59" s="167"/>
      <c r="M59" s="167"/>
      <c r="N59" s="167"/>
      <c r="O59" s="165"/>
      <c r="P59" s="165"/>
      <c r="Q59" s="165"/>
      <c r="R59" s="165"/>
      <c r="S59" s="167"/>
      <c r="T59" s="167"/>
      <c r="U59" s="167"/>
      <c r="V59" s="167"/>
      <c r="W59" s="165"/>
      <c r="X59" s="165"/>
      <c r="Y59" s="165"/>
      <c r="Z59" s="165"/>
      <c r="AA59" s="165"/>
      <c r="AB59" s="165"/>
      <c r="AC59" s="165"/>
      <c r="AD59" s="165"/>
      <c r="AE59" s="165"/>
      <c r="AF59" s="165"/>
      <c r="AG59" s="165"/>
      <c r="AH59" s="165"/>
      <c r="AI59" s="165"/>
      <c r="AJ59" s="165"/>
      <c r="AK59" s="165"/>
      <c r="AL59" s="165"/>
    </row>
    <row r="60" hidden="1" spans="1:38">
      <c r="A60" s="149" t="s">
        <v>2747</v>
      </c>
      <c r="B60" s="165"/>
      <c r="C60" s="165"/>
      <c r="D60" s="165"/>
      <c r="E60" s="165"/>
      <c r="F60" s="165"/>
      <c r="G60" s="165"/>
      <c r="H60" s="165"/>
      <c r="I60" s="165"/>
      <c r="J60" s="167"/>
      <c r="K60" s="165"/>
      <c r="L60" s="167"/>
      <c r="M60" s="167"/>
      <c r="N60" s="167"/>
      <c r="O60" s="165"/>
      <c r="P60" s="165"/>
      <c r="Q60" s="165"/>
      <c r="R60" s="165"/>
      <c r="S60" s="167"/>
      <c r="T60" s="167"/>
      <c r="U60" s="167"/>
      <c r="V60" s="167"/>
      <c r="W60" s="165"/>
      <c r="X60" s="165"/>
      <c r="Y60" s="165"/>
      <c r="Z60" s="165"/>
      <c r="AA60" s="165"/>
      <c r="AB60" s="165"/>
      <c r="AC60" s="165"/>
      <c r="AD60" s="165"/>
      <c r="AE60" s="165"/>
      <c r="AF60" s="165"/>
      <c r="AG60" s="165"/>
      <c r="AH60" s="165"/>
      <c r="AI60" s="165"/>
      <c r="AJ60" s="165"/>
      <c r="AK60" s="165"/>
      <c r="AL60" s="165"/>
    </row>
    <row r="61" hidden="1" spans="1:38">
      <c r="A61" s="149" t="s">
        <v>2748</v>
      </c>
      <c r="B61" s="165"/>
      <c r="C61" s="165"/>
      <c r="D61" s="165"/>
      <c r="E61" s="165"/>
      <c r="F61" s="165"/>
      <c r="G61" s="165"/>
      <c r="H61" s="165"/>
      <c r="I61" s="165"/>
      <c r="J61" s="167"/>
      <c r="K61" s="165"/>
      <c r="L61" s="167"/>
      <c r="M61" s="167"/>
      <c r="N61" s="167"/>
      <c r="O61" s="165"/>
      <c r="P61" s="165"/>
      <c r="Q61" s="165"/>
      <c r="R61" s="165"/>
      <c r="S61" s="167"/>
      <c r="T61" s="167"/>
      <c r="U61" s="167"/>
      <c r="V61" s="167"/>
      <c r="W61" s="165"/>
      <c r="X61" s="165"/>
      <c r="Y61" s="165"/>
      <c r="Z61" s="165"/>
      <c r="AA61" s="165"/>
      <c r="AB61" s="165"/>
      <c r="AC61" s="165"/>
      <c r="AD61" s="165"/>
      <c r="AE61" s="165"/>
      <c r="AF61" s="165"/>
      <c r="AG61" s="165"/>
      <c r="AH61" s="165"/>
      <c r="AI61" s="165"/>
      <c r="AJ61" s="165"/>
      <c r="AK61" s="165"/>
      <c r="AL61" s="165"/>
    </row>
    <row r="62" hidden="1" spans="1:38">
      <c r="A62" s="149" t="s">
        <v>2749</v>
      </c>
      <c r="B62" s="165"/>
      <c r="C62" s="165"/>
      <c r="D62" s="165"/>
      <c r="E62" s="165"/>
      <c r="F62" s="165"/>
      <c r="G62" s="165"/>
      <c r="H62" s="165"/>
      <c r="I62" s="165"/>
      <c r="J62" s="167"/>
      <c r="K62" s="165"/>
      <c r="L62" s="167"/>
      <c r="M62" s="167"/>
      <c r="N62" s="167"/>
      <c r="O62" s="165"/>
      <c r="P62" s="165"/>
      <c r="Q62" s="165"/>
      <c r="R62" s="165"/>
      <c r="S62" s="167"/>
      <c r="T62" s="167"/>
      <c r="U62" s="167"/>
      <c r="V62" s="167"/>
      <c r="W62" s="165"/>
      <c r="X62" s="165"/>
      <c r="Y62" s="165"/>
      <c r="Z62" s="165"/>
      <c r="AA62" s="165"/>
      <c r="AB62" s="165"/>
      <c r="AC62" s="165"/>
      <c r="AD62" s="165"/>
      <c r="AE62" s="165"/>
      <c r="AF62" s="165"/>
      <c r="AG62" s="165"/>
      <c r="AH62" s="165"/>
      <c r="AI62" s="165"/>
      <c r="AJ62" s="165"/>
      <c r="AK62" s="165"/>
      <c r="AL62" s="165"/>
    </row>
    <row r="63" hidden="1" spans="1:38">
      <c r="A63" s="149" t="s">
        <v>2750</v>
      </c>
      <c r="B63" s="165"/>
      <c r="C63" s="165"/>
      <c r="D63" s="165"/>
      <c r="E63" s="165"/>
      <c r="F63" s="165"/>
      <c r="G63" s="165"/>
      <c r="H63" s="165"/>
      <c r="I63" s="165"/>
      <c r="J63" s="167"/>
      <c r="K63" s="165"/>
      <c r="L63" s="167"/>
      <c r="M63" s="167"/>
      <c r="N63" s="167"/>
      <c r="O63" s="165"/>
      <c r="P63" s="165"/>
      <c r="Q63" s="165"/>
      <c r="R63" s="165"/>
      <c r="S63" s="167"/>
      <c r="T63" s="167"/>
      <c r="U63" s="167"/>
      <c r="V63" s="167"/>
      <c r="W63" s="165"/>
      <c r="X63" s="165"/>
      <c r="Y63" s="165"/>
      <c r="Z63" s="165"/>
      <c r="AA63" s="165"/>
      <c r="AB63" s="165"/>
      <c r="AC63" s="165"/>
      <c r="AD63" s="165"/>
      <c r="AE63" s="165"/>
      <c r="AF63" s="165"/>
      <c r="AG63" s="165"/>
      <c r="AH63" s="165"/>
      <c r="AI63" s="165"/>
      <c r="AJ63" s="165"/>
      <c r="AK63" s="165"/>
      <c r="AL63" s="165"/>
    </row>
    <row r="64" hidden="1" spans="1:38">
      <c r="A64" s="149" t="s">
        <v>2751</v>
      </c>
      <c r="B64" s="165"/>
      <c r="C64" s="165"/>
      <c r="D64" s="165"/>
      <c r="E64" s="165"/>
      <c r="F64" s="165"/>
      <c r="G64" s="165"/>
      <c r="H64" s="165"/>
      <c r="I64" s="165"/>
      <c r="J64" s="167"/>
      <c r="K64" s="165"/>
      <c r="L64" s="167"/>
      <c r="M64" s="167"/>
      <c r="N64" s="167"/>
      <c r="O64" s="165"/>
      <c r="P64" s="165"/>
      <c r="Q64" s="165"/>
      <c r="R64" s="165"/>
      <c r="S64" s="167"/>
      <c r="T64" s="167"/>
      <c r="U64" s="167"/>
      <c r="V64" s="167"/>
      <c r="W64" s="165"/>
      <c r="X64" s="165"/>
      <c r="Y64" s="165"/>
      <c r="Z64" s="165"/>
      <c r="AA64" s="165"/>
      <c r="AB64" s="165"/>
      <c r="AC64" s="165"/>
      <c r="AD64" s="165"/>
      <c r="AE64" s="165"/>
      <c r="AF64" s="165"/>
      <c r="AG64" s="165"/>
      <c r="AH64" s="165"/>
      <c r="AI64" s="165"/>
      <c r="AJ64" s="165"/>
      <c r="AK64" s="165"/>
      <c r="AL64" s="165"/>
    </row>
    <row r="65" hidden="1" spans="1:38">
      <c r="A65" s="149" t="s">
        <v>2752</v>
      </c>
      <c r="B65" s="165"/>
      <c r="C65" s="165"/>
      <c r="D65" s="165"/>
      <c r="E65" s="165"/>
      <c r="F65" s="165"/>
      <c r="G65" s="165"/>
      <c r="H65" s="165"/>
      <c r="I65" s="165"/>
      <c r="J65" s="167"/>
      <c r="K65" s="165"/>
      <c r="L65" s="167"/>
      <c r="M65" s="167"/>
      <c r="N65" s="167"/>
      <c r="O65" s="165"/>
      <c r="P65" s="165"/>
      <c r="Q65" s="165"/>
      <c r="R65" s="165"/>
      <c r="S65" s="167"/>
      <c r="T65" s="167"/>
      <c r="U65" s="167"/>
      <c r="V65" s="167"/>
      <c r="W65" s="165"/>
      <c r="X65" s="165"/>
      <c r="Y65" s="165"/>
      <c r="Z65" s="165"/>
      <c r="AA65" s="165"/>
      <c r="AB65" s="165"/>
      <c r="AC65" s="165"/>
      <c r="AD65" s="165"/>
      <c r="AE65" s="165"/>
      <c r="AF65" s="165"/>
      <c r="AG65" s="165"/>
      <c r="AH65" s="165"/>
      <c r="AI65" s="165"/>
      <c r="AJ65" s="165"/>
      <c r="AK65" s="165"/>
      <c r="AL65" s="165"/>
    </row>
    <row r="66" hidden="1" spans="1:38">
      <c r="A66" s="149" t="s">
        <v>2753</v>
      </c>
      <c r="B66" s="165"/>
      <c r="C66" s="165"/>
      <c r="D66" s="165"/>
      <c r="E66" s="165"/>
      <c r="F66" s="165"/>
      <c r="G66" s="165"/>
      <c r="H66" s="165"/>
      <c r="I66" s="165"/>
      <c r="J66" s="167"/>
      <c r="K66" s="165"/>
      <c r="L66" s="167"/>
      <c r="M66" s="167"/>
      <c r="N66" s="167"/>
      <c r="O66" s="165"/>
      <c r="P66" s="165"/>
      <c r="Q66" s="165"/>
      <c r="R66" s="165"/>
      <c r="S66" s="167"/>
      <c r="T66" s="167"/>
      <c r="U66" s="167"/>
      <c r="V66" s="167"/>
      <c r="W66" s="165"/>
      <c r="X66" s="165"/>
      <c r="Y66" s="165"/>
      <c r="Z66" s="165"/>
      <c r="AA66" s="165"/>
      <c r="AB66" s="165"/>
      <c r="AC66" s="165"/>
      <c r="AD66" s="165"/>
      <c r="AE66" s="165"/>
      <c r="AF66" s="165"/>
      <c r="AG66" s="165"/>
      <c r="AH66" s="165"/>
      <c r="AI66" s="165"/>
      <c r="AJ66" s="165"/>
      <c r="AK66" s="165"/>
      <c r="AL66" s="165"/>
    </row>
    <row r="67" hidden="1" spans="1:38">
      <c r="A67" s="149" t="s">
        <v>2754</v>
      </c>
      <c r="B67" s="165"/>
      <c r="C67" s="165"/>
      <c r="D67" s="165"/>
      <c r="E67" s="165"/>
      <c r="F67" s="165"/>
      <c r="G67" s="165"/>
      <c r="H67" s="165"/>
      <c r="I67" s="165"/>
      <c r="J67" s="167"/>
      <c r="K67" s="165"/>
      <c r="L67" s="167"/>
      <c r="M67" s="167"/>
      <c r="N67" s="167"/>
      <c r="O67" s="165"/>
      <c r="P67" s="165"/>
      <c r="Q67" s="165"/>
      <c r="R67" s="165"/>
      <c r="S67" s="167"/>
      <c r="T67" s="167"/>
      <c r="U67" s="167"/>
      <c r="V67" s="167"/>
      <c r="W67" s="165"/>
      <c r="X67" s="165"/>
      <c r="Y67" s="165"/>
      <c r="Z67" s="165"/>
      <c r="AA67" s="165"/>
      <c r="AB67" s="165"/>
      <c r="AC67" s="165"/>
      <c r="AD67" s="165"/>
      <c r="AE67" s="165"/>
      <c r="AF67" s="165"/>
      <c r="AG67" s="165"/>
      <c r="AH67" s="165"/>
      <c r="AI67" s="165"/>
      <c r="AJ67" s="165"/>
      <c r="AK67" s="165"/>
      <c r="AL67" s="165"/>
    </row>
    <row r="68" hidden="1" spans="1:38">
      <c r="A68" s="149" t="s">
        <v>2755</v>
      </c>
      <c r="B68" s="165"/>
      <c r="C68" s="165"/>
      <c r="D68" s="165"/>
      <c r="E68" s="165"/>
      <c r="F68" s="165"/>
      <c r="G68" s="165"/>
      <c r="H68" s="165"/>
      <c r="I68" s="165"/>
      <c r="J68" s="167"/>
      <c r="K68" s="165"/>
      <c r="L68" s="167"/>
      <c r="M68" s="167"/>
      <c r="N68" s="167"/>
      <c r="O68" s="165"/>
      <c r="P68" s="165"/>
      <c r="Q68" s="165"/>
      <c r="R68" s="165"/>
      <c r="S68" s="167"/>
      <c r="T68" s="167"/>
      <c r="U68" s="167"/>
      <c r="V68" s="167"/>
      <c r="W68" s="165"/>
      <c r="X68" s="165"/>
      <c r="Y68" s="165"/>
      <c r="Z68" s="165"/>
      <c r="AA68" s="165"/>
      <c r="AB68" s="165"/>
      <c r="AC68" s="165"/>
      <c r="AD68" s="165"/>
      <c r="AE68" s="165"/>
      <c r="AF68" s="165"/>
      <c r="AG68" s="165"/>
      <c r="AH68" s="165"/>
      <c r="AI68" s="165"/>
      <c r="AJ68" s="165"/>
      <c r="AK68" s="165"/>
      <c r="AL68" s="165"/>
    </row>
    <row r="69" hidden="1" spans="1:38">
      <c r="A69" s="149" t="s">
        <v>2756</v>
      </c>
      <c r="B69" s="165"/>
      <c r="C69" s="165"/>
      <c r="D69" s="165"/>
      <c r="E69" s="165"/>
      <c r="F69" s="165"/>
      <c r="G69" s="165"/>
      <c r="H69" s="165"/>
      <c r="I69" s="165"/>
      <c r="J69" s="167"/>
      <c r="K69" s="165"/>
      <c r="L69" s="167"/>
      <c r="M69" s="167"/>
      <c r="N69" s="167"/>
      <c r="O69" s="165"/>
      <c r="P69" s="165"/>
      <c r="Q69" s="165"/>
      <c r="R69" s="165"/>
      <c r="S69" s="167"/>
      <c r="T69" s="167"/>
      <c r="U69" s="167"/>
      <c r="V69" s="167"/>
      <c r="W69" s="165"/>
      <c r="X69" s="165"/>
      <c r="Y69" s="165"/>
      <c r="Z69" s="165"/>
      <c r="AA69" s="165"/>
      <c r="AB69" s="165"/>
      <c r="AC69" s="165"/>
      <c r="AD69" s="165"/>
      <c r="AE69" s="165"/>
      <c r="AF69" s="165"/>
      <c r="AG69" s="165"/>
      <c r="AH69" s="165"/>
      <c r="AI69" s="165"/>
      <c r="AJ69" s="165"/>
      <c r="AK69" s="165"/>
      <c r="AL69" s="165"/>
    </row>
    <row r="70" hidden="1" spans="1:38">
      <c r="A70" s="149" t="s">
        <v>2757</v>
      </c>
      <c r="B70" s="165"/>
      <c r="C70" s="165"/>
      <c r="D70" s="165"/>
      <c r="E70" s="165"/>
      <c r="F70" s="165"/>
      <c r="G70" s="165"/>
      <c r="H70" s="165"/>
      <c r="I70" s="165"/>
      <c r="J70" s="167"/>
      <c r="K70" s="165"/>
      <c r="L70" s="167"/>
      <c r="M70" s="167"/>
      <c r="N70" s="167"/>
      <c r="O70" s="165"/>
      <c r="P70" s="165"/>
      <c r="Q70" s="165"/>
      <c r="R70" s="165"/>
      <c r="S70" s="167"/>
      <c r="T70" s="167"/>
      <c r="U70" s="167"/>
      <c r="V70" s="167"/>
      <c r="W70" s="165"/>
      <c r="X70" s="165"/>
      <c r="Y70" s="165"/>
      <c r="Z70" s="165"/>
      <c r="AA70" s="165"/>
      <c r="AB70" s="165"/>
      <c r="AC70" s="165"/>
      <c r="AD70" s="165"/>
      <c r="AE70" s="165"/>
      <c r="AF70" s="165"/>
      <c r="AG70" s="165"/>
      <c r="AH70" s="165"/>
      <c r="AI70" s="165"/>
      <c r="AJ70" s="165"/>
      <c r="AK70" s="165"/>
      <c r="AL70" s="165"/>
    </row>
    <row r="71" hidden="1" spans="1:38">
      <c r="A71" s="149" t="s">
        <v>2758</v>
      </c>
      <c r="B71" s="165"/>
      <c r="C71" s="165"/>
      <c r="D71" s="165"/>
      <c r="E71" s="165"/>
      <c r="F71" s="165"/>
      <c r="G71" s="165"/>
      <c r="H71" s="165"/>
      <c r="I71" s="165"/>
      <c r="J71" s="167"/>
      <c r="K71" s="165"/>
      <c r="L71" s="167"/>
      <c r="M71" s="167"/>
      <c r="N71" s="167"/>
      <c r="O71" s="165"/>
      <c r="P71" s="165"/>
      <c r="Q71" s="165"/>
      <c r="R71" s="165"/>
      <c r="S71" s="167"/>
      <c r="T71" s="167"/>
      <c r="U71" s="167"/>
      <c r="V71" s="167"/>
      <c r="W71" s="165"/>
      <c r="X71" s="165"/>
      <c r="Y71" s="165"/>
      <c r="Z71" s="165"/>
      <c r="AA71" s="165"/>
      <c r="AB71" s="165"/>
      <c r="AC71" s="165"/>
      <c r="AD71" s="165"/>
      <c r="AE71" s="165"/>
      <c r="AF71" s="165"/>
      <c r="AG71" s="165"/>
      <c r="AH71" s="165"/>
      <c r="AI71" s="165"/>
      <c r="AJ71" s="165"/>
      <c r="AK71" s="165"/>
      <c r="AL71" s="165"/>
    </row>
    <row r="72" hidden="1" spans="1:38">
      <c r="A72" s="149" t="s">
        <v>2759</v>
      </c>
      <c r="B72" s="165"/>
      <c r="C72" s="165"/>
      <c r="D72" s="165"/>
      <c r="E72" s="165"/>
      <c r="F72" s="165"/>
      <c r="G72" s="165"/>
      <c r="H72" s="165"/>
      <c r="I72" s="165"/>
      <c r="J72" s="167"/>
      <c r="K72" s="165"/>
      <c r="L72" s="167"/>
      <c r="M72" s="167"/>
      <c r="N72" s="167"/>
      <c r="O72" s="165"/>
      <c r="P72" s="165"/>
      <c r="Q72" s="165"/>
      <c r="R72" s="165"/>
      <c r="S72" s="167"/>
      <c r="T72" s="167"/>
      <c r="U72" s="167"/>
      <c r="V72" s="167"/>
      <c r="W72" s="165"/>
      <c r="X72" s="165"/>
      <c r="Y72" s="165"/>
      <c r="Z72" s="165"/>
      <c r="AA72" s="165"/>
      <c r="AB72" s="165"/>
      <c r="AC72" s="165"/>
      <c r="AD72" s="165"/>
      <c r="AE72" s="165"/>
      <c r="AF72" s="165"/>
      <c r="AG72" s="165"/>
      <c r="AH72" s="165"/>
      <c r="AI72" s="165"/>
      <c r="AJ72" s="165"/>
      <c r="AK72" s="165"/>
      <c r="AL72" s="165"/>
    </row>
    <row r="73" hidden="1" spans="1:38">
      <c r="A73" s="149" t="s">
        <v>2760</v>
      </c>
      <c r="B73" s="165"/>
      <c r="C73" s="165"/>
      <c r="D73" s="165"/>
      <c r="E73" s="165"/>
      <c r="F73" s="165"/>
      <c r="G73" s="165"/>
      <c r="H73" s="165"/>
      <c r="I73" s="165"/>
      <c r="J73" s="167"/>
      <c r="K73" s="165"/>
      <c r="L73" s="167"/>
      <c r="M73" s="167"/>
      <c r="N73" s="167"/>
      <c r="O73" s="165"/>
      <c r="P73" s="165"/>
      <c r="Q73" s="165"/>
      <c r="R73" s="165"/>
      <c r="S73" s="167"/>
      <c r="T73" s="167"/>
      <c r="U73" s="167"/>
      <c r="V73" s="167"/>
      <c r="W73" s="165"/>
      <c r="X73" s="165"/>
      <c r="Y73" s="165"/>
      <c r="Z73" s="165"/>
      <c r="AA73" s="165"/>
      <c r="AB73" s="165"/>
      <c r="AC73" s="165"/>
      <c r="AD73" s="165"/>
      <c r="AE73" s="165"/>
      <c r="AF73" s="165"/>
      <c r="AG73" s="165"/>
      <c r="AH73" s="165"/>
      <c r="AI73" s="165"/>
      <c r="AJ73" s="165"/>
      <c r="AK73" s="165"/>
      <c r="AL73" s="165"/>
    </row>
    <row r="74" hidden="1" spans="1:38">
      <c r="A74" s="149" t="s">
        <v>2761</v>
      </c>
      <c r="B74" s="165"/>
      <c r="C74" s="165"/>
      <c r="D74" s="165"/>
      <c r="E74" s="165"/>
      <c r="F74" s="165"/>
      <c r="G74" s="165"/>
      <c r="H74" s="165"/>
      <c r="I74" s="165"/>
      <c r="J74" s="167"/>
      <c r="K74" s="165"/>
      <c r="L74" s="167"/>
      <c r="M74" s="167"/>
      <c r="N74" s="167"/>
      <c r="O74" s="165"/>
      <c r="P74" s="165"/>
      <c r="Q74" s="165"/>
      <c r="R74" s="165"/>
      <c r="S74" s="167"/>
      <c r="T74" s="167"/>
      <c r="U74" s="167"/>
      <c r="V74" s="167"/>
      <c r="W74" s="165"/>
      <c r="X74" s="165"/>
      <c r="Y74" s="165"/>
      <c r="Z74" s="165"/>
      <c r="AA74" s="165"/>
      <c r="AB74" s="165"/>
      <c r="AC74" s="165"/>
      <c r="AD74" s="165"/>
      <c r="AE74" s="165"/>
      <c r="AF74" s="165"/>
      <c r="AG74" s="165"/>
      <c r="AH74" s="165"/>
      <c r="AI74" s="165"/>
      <c r="AJ74" s="165"/>
      <c r="AK74" s="165"/>
      <c r="AL74" s="165"/>
    </row>
    <row r="75" hidden="1" spans="1:38">
      <c r="A75" s="149" t="s">
        <v>2762</v>
      </c>
      <c r="B75" s="165"/>
      <c r="C75" s="165"/>
      <c r="D75" s="165"/>
      <c r="E75" s="165"/>
      <c r="F75" s="165"/>
      <c r="G75" s="165"/>
      <c r="H75" s="165"/>
      <c r="I75" s="165"/>
      <c r="J75" s="167"/>
      <c r="K75" s="165"/>
      <c r="L75" s="167"/>
      <c r="M75" s="167"/>
      <c r="N75" s="167"/>
      <c r="O75" s="165"/>
      <c r="P75" s="165"/>
      <c r="Q75" s="165"/>
      <c r="R75" s="165"/>
      <c r="S75" s="167"/>
      <c r="T75" s="167"/>
      <c r="U75" s="167"/>
      <c r="V75" s="167"/>
      <c r="W75" s="165"/>
      <c r="X75" s="165"/>
      <c r="Y75" s="165"/>
      <c r="Z75" s="165"/>
      <c r="AA75" s="165"/>
      <c r="AB75" s="165"/>
      <c r="AC75" s="165"/>
      <c r="AD75" s="165"/>
      <c r="AE75" s="165"/>
      <c r="AF75" s="165"/>
      <c r="AG75" s="165"/>
      <c r="AH75" s="165"/>
      <c r="AI75" s="165"/>
      <c r="AJ75" s="165"/>
      <c r="AK75" s="165"/>
      <c r="AL75" s="165"/>
    </row>
    <row r="76" hidden="1" spans="1:38">
      <c r="A76" s="149" t="s">
        <v>2763</v>
      </c>
      <c r="B76" s="165"/>
      <c r="C76" s="165"/>
      <c r="D76" s="165"/>
      <c r="E76" s="165"/>
      <c r="F76" s="165"/>
      <c r="G76" s="165"/>
      <c r="H76" s="165"/>
      <c r="I76" s="165"/>
      <c r="J76" s="167"/>
      <c r="K76" s="165"/>
      <c r="L76" s="167"/>
      <c r="M76" s="167"/>
      <c r="N76" s="167"/>
      <c r="O76" s="165"/>
      <c r="P76" s="165"/>
      <c r="Q76" s="165"/>
      <c r="R76" s="165"/>
      <c r="S76" s="167"/>
      <c r="T76" s="167"/>
      <c r="U76" s="167"/>
      <c r="V76" s="167"/>
      <c r="W76" s="165"/>
      <c r="X76" s="165"/>
      <c r="Y76" s="165"/>
      <c r="Z76" s="165"/>
      <c r="AA76" s="165"/>
      <c r="AB76" s="165"/>
      <c r="AC76" s="165"/>
      <c r="AD76" s="165"/>
      <c r="AE76" s="165"/>
      <c r="AF76" s="165"/>
      <c r="AG76" s="165"/>
      <c r="AH76" s="165"/>
      <c r="AI76" s="165"/>
      <c r="AJ76" s="165"/>
      <c r="AK76" s="165"/>
      <c r="AL76" s="165"/>
    </row>
    <row r="77" hidden="1" spans="1:38">
      <c r="A77" s="149" t="s">
        <v>2764</v>
      </c>
      <c r="B77" s="165"/>
      <c r="C77" s="165"/>
      <c r="D77" s="165"/>
      <c r="E77" s="165"/>
      <c r="F77" s="165"/>
      <c r="G77" s="165"/>
      <c r="H77" s="165"/>
      <c r="I77" s="165"/>
      <c r="J77" s="167"/>
      <c r="K77" s="165"/>
      <c r="L77" s="167"/>
      <c r="M77" s="167"/>
      <c r="N77" s="167"/>
      <c r="O77" s="165"/>
      <c r="P77" s="165"/>
      <c r="Q77" s="165"/>
      <c r="R77" s="165"/>
      <c r="S77" s="167"/>
      <c r="T77" s="167"/>
      <c r="U77" s="167"/>
      <c r="V77" s="167"/>
      <c r="W77" s="165"/>
      <c r="X77" s="165"/>
      <c r="Y77" s="165"/>
      <c r="Z77" s="165"/>
      <c r="AA77" s="165"/>
      <c r="AB77" s="165"/>
      <c r="AC77" s="165"/>
      <c r="AD77" s="165"/>
      <c r="AE77" s="165"/>
      <c r="AF77" s="165"/>
      <c r="AG77" s="165"/>
      <c r="AH77" s="165"/>
      <c r="AI77" s="165"/>
      <c r="AJ77" s="165"/>
      <c r="AK77" s="165"/>
      <c r="AL77" s="165"/>
    </row>
    <row r="78" hidden="1" spans="1:38">
      <c r="A78" s="149" t="s">
        <v>2765</v>
      </c>
      <c r="B78" s="165"/>
      <c r="C78" s="165"/>
      <c r="D78" s="165"/>
      <c r="E78" s="165"/>
      <c r="F78" s="165"/>
      <c r="G78" s="165"/>
      <c r="H78" s="165"/>
      <c r="I78" s="165"/>
      <c r="J78" s="167"/>
      <c r="K78" s="165"/>
      <c r="L78" s="167"/>
      <c r="M78" s="167"/>
      <c r="N78" s="167"/>
      <c r="O78" s="165"/>
      <c r="P78" s="165"/>
      <c r="Q78" s="165"/>
      <c r="R78" s="165"/>
      <c r="S78" s="167"/>
      <c r="T78" s="167"/>
      <c r="U78" s="167"/>
      <c r="V78" s="167"/>
      <c r="W78" s="165"/>
      <c r="X78" s="165"/>
      <c r="Y78" s="165"/>
      <c r="Z78" s="165"/>
      <c r="AA78" s="165"/>
      <c r="AB78" s="165"/>
      <c r="AC78" s="165"/>
      <c r="AD78" s="165"/>
      <c r="AE78" s="165"/>
      <c r="AF78" s="165"/>
      <c r="AG78" s="165"/>
      <c r="AH78" s="165"/>
      <c r="AI78" s="165"/>
      <c r="AJ78" s="165"/>
      <c r="AK78" s="165"/>
      <c r="AL78" s="165"/>
    </row>
    <row r="79" hidden="1" spans="1:38">
      <c r="A79" s="149" t="s">
        <v>2766</v>
      </c>
      <c r="B79" s="165"/>
      <c r="C79" s="165"/>
      <c r="D79" s="165"/>
      <c r="E79" s="165"/>
      <c r="F79" s="165"/>
      <c r="G79" s="165"/>
      <c r="H79" s="165"/>
      <c r="I79" s="165"/>
      <c r="J79" s="167"/>
      <c r="K79" s="165"/>
      <c r="L79" s="167"/>
      <c r="M79" s="167"/>
      <c r="N79" s="167"/>
      <c r="O79" s="165"/>
      <c r="P79" s="165"/>
      <c r="Q79" s="165"/>
      <c r="R79" s="165"/>
      <c r="S79" s="167"/>
      <c r="T79" s="167"/>
      <c r="U79" s="167"/>
      <c r="V79" s="167"/>
      <c r="W79" s="165"/>
      <c r="X79" s="165"/>
      <c r="Y79" s="165"/>
      <c r="Z79" s="165"/>
      <c r="AA79" s="165"/>
      <c r="AB79" s="165"/>
      <c r="AC79" s="165"/>
      <c r="AD79" s="165"/>
      <c r="AE79" s="165"/>
      <c r="AF79" s="165"/>
      <c r="AG79" s="165"/>
      <c r="AH79" s="165"/>
      <c r="AI79" s="165"/>
      <c r="AJ79" s="165"/>
      <c r="AK79" s="165"/>
      <c r="AL79" s="165"/>
    </row>
    <row r="80" hidden="1" spans="1:38">
      <c r="A80" s="149" t="s">
        <v>2767</v>
      </c>
      <c r="B80" s="165"/>
      <c r="C80" s="165"/>
      <c r="D80" s="165"/>
      <c r="E80" s="165"/>
      <c r="F80" s="165"/>
      <c r="G80" s="165"/>
      <c r="H80" s="165"/>
      <c r="I80" s="165"/>
      <c r="J80" s="167"/>
      <c r="K80" s="165"/>
      <c r="L80" s="167"/>
      <c r="M80" s="167"/>
      <c r="N80" s="167"/>
      <c r="O80" s="165"/>
      <c r="P80" s="165"/>
      <c r="Q80" s="165"/>
      <c r="R80" s="165"/>
      <c r="S80" s="167"/>
      <c r="T80" s="167"/>
      <c r="U80" s="167"/>
      <c r="V80" s="167"/>
      <c r="W80" s="165"/>
      <c r="X80" s="165"/>
      <c r="Y80" s="165"/>
      <c r="Z80" s="165"/>
      <c r="AA80" s="165"/>
      <c r="AB80" s="165"/>
      <c r="AC80" s="165"/>
      <c r="AD80" s="165"/>
      <c r="AE80" s="165"/>
      <c r="AF80" s="165"/>
      <c r="AG80" s="165"/>
      <c r="AH80" s="165"/>
      <c r="AI80" s="165"/>
      <c r="AJ80" s="165"/>
      <c r="AK80" s="165"/>
      <c r="AL80" s="165"/>
    </row>
    <row r="81" hidden="1" spans="1:38">
      <c r="A81" s="149" t="s">
        <v>2768</v>
      </c>
      <c r="B81" s="165"/>
      <c r="C81" s="165"/>
      <c r="D81" s="165"/>
      <c r="E81" s="165"/>
      <c r="F81" s="165"/>
      <c r="G81" s="165"/>
      <c r="H81" s="165"/>
      <c r="I81" s="165"/>
      <c r="J81" s="167"/>
      <c r="K81" s="165"/>
      <c r="L81" s="167"/>
      <c r="M81" s="167"/>
      <c r="N81" s="167"/>
      <c r="O81" s="165"/>
      <c r="P81" s="165"/>
      <c r="Q81" s="165"/>
      <c r="R81" s="165"/>
      <c r="S81" s="167"/>
      <c r="T81" s="167"/>
      <c r="U81" s="167"/>
      <c r="V81" s="167"/>
      <c r="W81" s="165"/>
      <c r="X81" s="165"/>
      <c r="Y81" s="165"/>
      <c r="Z81" s="165"/>
      <c r="AA81" s="165"/>
      <c r="AB81" s="165"/>
      <c r="AC81" s="165"/>
      <c r="AD81" s="165"/>
      <c r="AE81" s="165"/>
      <c r="AF81" s="165"/>
      <c r="AG81" s="165"/>
      <c r="AH81" s="165"/>
      <c r="AI81" s="165"/>
      <c r="AJ81" s="165"/>
      <c r="AK81" s="165"/>
      <c r="AL81" s="165"/>
    </row>
    <row r="82" hidden="1" spans="1:38">
      <c r="A82" s="149" t="s">
        <v>2769</v>
      </c>
      <c r="B82" s="165"/>
      <c r="C82" s="165"/>
      <c r="D82" s="165"/>
      <c r="E82" s="165"/>
      <c r="F82" s="165"/>
      <c r="G82" s="165"/>
      <c r="H82" s="165"/>
      <c r="I82" s="165"/>
      <c r="J82" s="167"/>
      <c r="K82" s="165"/>
      <c r="L82" s="167"/>
      <c r="M82" s="167"/>
      <c r="N82" s="167"/>
      <c r="O82" s="165"/>
      <c r="P82" s="165"/>
      <c r="Q82" s="165"/>
      <c r="R82" s="165"/>
      <c r="S82" s="167"/>
      <c r="T82" s="167"/>
      <c r="U82" s="167"/>
      <c r="V82" s="167"/>
      <c r="W82" s="165"/>
      <c r="X82" s="165"/>
      <c r="Y82" s="165"/>
      <c r="Z82" s="165"/>
      <c r="AA82" s="165"/>
      <c r="AB82" s="165"/>
      <c r="AC82" s="165"/>
      <c r="AD82" s="165"/>
      <c r="AE82" s="165"/>
      <c r="AF82" s="165"/>
      <c r="AG82" s="165"/>
      <c r="AH82" s="165"/>
      <c r="AI82" s="165"/>
      <c r="AJ82" s="165"/>
      <c r="AK82" s="165"/>
      <c r="AL82" s="165"/>
    </row>
    <row r="83" hidden="1" spans="1:38">
      <c r="A83" s="149" t="s">
        <v>2770</v>
      </c>
      <c r="B83" s="165"/>
      <c r="C83" s="165"/>
      <c r="D83" s="165"/>
      <c r="E83" s="165"/>
      <c r="F83" s="165"/>
      <c r="G83" s="165"/>
      <c r="H83" s="165"/>
      <c r="I83" s="165"/>
      <c r="J83" s="167"/>
      <c r="K83" s="165"/>
      <c r="L83" s="167"/>
      <c r="M83" s="167"/>
      <c r="N83" s="167"/>
      <c r="O83" s="165"/>
      <c r="P83" s="165"/>
      <c r="Q83" s="165"/>
      <c r="R83" s="165"/>
      <c r="S83" s="167"/>
      <c r="T83" s="167"/>
      <c r="U83" s="167"/>
      <c r="V83" s="167"/>
      <c r="W83" s="165"/>
      <c r="X83" s="165"/>
      <c r="Y83" s="165"/>
      <c r="Z83" s="165"/>
      <c r="AA83" s="165"/>
      <c r="AB83" s="165"/>
      <c r="AC83" s="165"/>
      <c r="AD83" s="165"/>
      <c r="AE83" s="165"/>
      <c r="AF83" s="165"/>
      <c r="AG83" s="165"/>
      <c r="AH83" s="165"/>
      <c r="AI83" s="165"/>
      <c r="AJ83" s="165"/>
      <c r="AK83" s="165"/>
      <c r="AL83" s="165"/>
    </row>
    <row r="84" spans="1:38">
      <c r="A84" s="149" t="s">
        <v>2771</v>
      </c>
      <c r="B84" s="165"/>
      <c r="C84" s="165"/>
      <c r="D84" s="165"/>
      <c r="E84" s="165"/>
      <c r="F84" s="165"/>
      <c r="G84" s="165"/>
      <c r="H84" s="165"/>
      <c r="I84" s="165"/>
      <c r="J84" s="167"/>
      <c r="K84" s="165"/>
      <c r="L84" s="167"/>
      <c r="M84" s="167"/>
      <c r="N84" s="167"/>
      <c r="O84" s="165"/>
      <c r="P84" s="165"/>
      <c r="Q84" s="165"/>
      <c r="R84" s="165"/>
      <c r="S84" s="167"/>
      <c r="T84" s="167"/>
      <c r="U84" s="167"/>
      <c r="V84" s="167"/>
      <c r="W84" s="165"/>
      <c r="X84" s="165"/>
      <c r="Y84" s="165"/>
      <c r="Z84" s="165"/>
      <c r="AA84" s="165"/>
      <c r="AB84" s="165"/>
      <c r="AC84" s="165"/>
      <c r="AD84" s="165"/>
      <c r="AE84" s="165"/>
      <c r="AF84" s="165"/>
      <c r="AG84" s="165"/>
      <c r="AH84" s="165"/>
      <c r="AI84" s="165"/>
      <c r="AJ84" s="165"/>
      <c r="AK84" s="165"/>
      <c r="AL84" s="165"/>
    </row>
    <row r="85" spans="1:38">
      <c r="A85" s="149" t="s">
        <v>2772</v>
      </c>
      <c r="B85" s="165"/>
      <c r="C85" s="165"/>
      <c r="D85" s="165"/>
      <c r="E85" s="165"/>
      <c r="F85" s="165"/>
      <c r="G85" s="165"/>
      <c r="H85" s="165"/>
      <c r="I85" s="165"/>
      <c r="J85" s="167"/>
      <c r="K85" s="165"/>
      <c r="L85" s="167"/>
      <c r="M85" s="167"/>
      <c r="N85" s="167"/>
      <c r="O85" s="165"/>
      <c r="P85" s="165"/>
      <c r="Q85" s="165"/>
      <c r="R85" s="165"/>
      <c r="S85" s="167"/>
      <c r="T85" s="167"/>
      <c r="U85" s="167"/>
      <c r="V85" s="167"/>
      <c r="W85" s="165"/>
      <c r="X85" s="165"/>
      <c r="Y85" s="165"/>
      <c r="Z85" s="165"/>
      <c r="AA85" s="165"/>
      <c r="AB85" s="165"/>
      <c r="AC85" s="165"/>
      <c r="AD85" s="165"/>
      <c r="AE85" s="165"/>
      <c r="AF85" s="165"/>
      <c r="AG85" s="165"/>
      <c r="AH85" s="165"/>
      <c r="AI85" s="165"/>
      <c r="AJ85" s="165"/>
      <c r="AK85" s="165"/>
      <c r="AL85" s="165"/>
    </row>
    <row r="86" spans="1:38">
      <c r="A86" s="149" t="s">
        <v>2773</v>
      </c>
      <c r="B86" s="165"/>
      <c r="C86" s="165"/>
      <c r="D86" s="165"/>
      <c r="E86" s="165"/>
      <c r="F86" s="165"/>
      <c r="G86" s="165"/>
      <c r="H86" s="165"/>
      <c r="I86" s="165"/>
      <c r="J86" s="167"/>
      <c r="K86" s="165"/>
      <c r="L86" s="167"/>
      <c r="M86" s="167"/>
      <c r="N86" s="167"/>
      <c r="O86" s="165"/>
      <c r="P86" s="165"/>
      <c r="Q86" s="165"/>
      <c r="R86" s="165"/>
      <c r="S86" s="167"/>
      <c r="T86" s="167"/>
      <c r="U86" s="167"/>
      <c r="V86" s="167"/>
      <c r="W86" s="165"/>
      <c r="X86" s="165"/>
      <c r="Y86" s="165"/>
      <c r="Z86" s="165"/>
      <c r="AA86" s="165"/>
      <c r="AB86" s="165"/>
      <c r="AC86" s="165"/>
      <c r="AD86" s="165"/>
      <c r="AE86" s="165"/>
      <c r="AF86" s="165"/>
      <c r="AG86" s="165"/>
      <c r="AH86" s="165"/>
      <c r="AI86" s="165"/>
      <c r="AJ86" s="165"/>
      <c r="AK86" s="165"/>
      <c r="AL86" s="165"/>
    </row>
    <row r="87" spans="1:38">
      <c r="A87" s="149" t="s">
        <v>2886</v>
      </c>
      <c r="B87" s="165"/>
      <c r="C87" s="165"/>
      <c r="D87" s="165"/>
      <c r="E87" s="165"/>
      <c r="F87" s="165"/>
      <c r="G87" s="165"/>
      <c r="H87" s="165"/>
      <c r="I87" s="165"/>
      <c r="J87" s="167"/>
      <c r="K87" s="165"/>
      <c r="L87" s="167"/>
      <c r="M87" s="167"/>
      <c r="N87" s="167"/>
      <c r="O87" s="165"/>
      <c r="P87" s="165"/>
      <c r="Q87" s="165"/>
      <c r="R87" s="165"/>
      <c r="S87" s="167"/>
      <c r="T87" s="167"/>
      <c r="U87" s="167"/>
      <c r="V87" s="167"/>
      <c r="W87" s="165"/>
      <c r="X87" s="165"/>
      <c r="Y87" s="165"/>
      <c r="Z87" s="165"/>
      <c r="AA87" s="165"/>
      <c r="AB87" s="165"/>
      <c r="AC87" s="165"/>
      <c r="AD87" s="165"/>
      <c r="AE87" s="165"/>
      <c r="AF87" s="165"/>
      <c r="AG87" s="165"/>
      <c r="AH87" s="165"/>
      <c r="AI87" s="165"/>
      <c r="AJ87" s="165"/>
      <c r="AK87" s="165"/>
      <c r="AL87" s="165"/>
    </row>
    <row r="88" spans="1:38">
      <c r="A88" s="149" t="s">
        <v>2775</v>
      </c>
      <c r="B88" s="165"/>
      <c r="C88" s="165"/>
      <c r="D88" s="165"/>
      <c r="E88" s="165"/>
      <c r="F88" s="165"/>
      <c r="G88" s="165"/>
      <c r="H88" s="165"/>
      <c r="I88" s="165"/>
      <c r="J88" s="167"/>
      <c r="K88" s="165"/>
      <c r="L88" s="167"/>
      <c r="M88" s="167"/>
      <c r="N88" s="167"/>
      <c r="O88" s="165"/>
      <c r="P88" s="165"/>
      <c r="Q88" s="165"/>
      <c r="R88" s="165"/>
      <c r="S88" s="167"/>
      <c r="T88" s="167"/>
      <c r="U88" s="167"/>
      <c r="V88" s="167"/>
      <c r="W88" s="165"/>
      <c r="X88" s="165"/>
      <c r="Y88" s="165"/>
      <c r="Z88" s="165"/>
      <c r="AA88" s="165"/>
      <c r="AB88" s="165"/>
      <c r="AC88" s="165"/>
      <c r="AD88" s="165"/>
      <c r="AE88" s="165"/>
      <c r="AF88" s="165"/>
      <c r="AG88" s="165"/>
      <c r="AH88" s="165"/>
      <c r="AI88" s="165"/>
      <c r="AJ88" s="165"/>
      <c r="AK88" s="165"/>
      <c r="AL88" s="165"/>
    </row>
    <row r="89" spans="1:38">
      <c r="A89" s="149" t="s">
        <v>2776</v>
      </c>
      <c r="B89" s="165"/>
      <c r="C89" s="165"/>
      <c r="D89" s="165"/>
      <c r="E89" s="165"/>
      <c r="F89" s="165"/>
      <c r="G89" s="165"/>
      <c r="H89" s="165"/>
      <c r="I89" s="165"/>
      <c r="J89" s="167"/>
      <c r="K89" s="165"/>
      <c r="L89" s="167"/>
      <c r="M89" s="167"/>
      <c r="N89" s="167"/>
      <c r="O89" s="165"/>
      <c r="P89" s="165"/>
      <c r="Q89" s="165"/>
      <c r="R89" s="165"/>
      <c r="S89" s="167"/>
      <c r="T89" s="167"/>
      <c r="U89" s="167"/>
      <c r="V89" s="167"/>
      <c r="W89" s="165"/>
      <c r="X89" s="165"/>
      <c r="Y89" s="165"/>
      <c r="Z89" s="165"/>
      <c r="AA89" s="165"/>
      <c r="AB89" s="165"/>
      <c r="AC89" s="165"/>
      <c r="AD89" s="165"/>
      <c r="AE89" s="165"/>
      <c r="AF89" s="165"/>
      <c r="AG89" s="165"/>
      <c r="AH89" s="165"/>
      <c r="AI89" s="165"/>
      <c r="AJ89" s="165"/>
      <c r="AK89" s="165"/>
      <c r="AL89" s="165"/>
    </row>
    <row r="90" hidden="1" spans="1:38">
      <c r="A90" s="149" t="s">
        <v>2777</v>
      </c>
      <c r="B90" s="165"/>
      <c r="C90" s="165"/>
      <c r="D90" s="165"/>
      <c r="E90" s="165"/>
      <c r="F90" s="165"/>
      <c r="G90" s="165"/>
      <c r="H90" s="165"/>
      <c r="I90" s="165"/>
      <c r="J90" s="167"/>
      <c r="K90" s="165"/>
      <c r="L90" s="167"/>
      <c r="M90" s="167"/>
      <c r="N90" s="167"/>
      <c r="O90" s="165"/>
      <c r="P90" s="165"/>
      <c r="Q90" s="165"/>
      <c r="R90" s="165"/>
      <c r="S90" s="167"/>
      <c r="T90" s="167"/>
      <c r="U90" s="167"/>
      <c r="V90" s="167"/>
      <c r="W90" s="165"/>
      <c r="X90" s="165"/>
      <c r="Y90" s="165"/>
      <c r="Z90" s="165"/>
      <c r="AA90" s="165"/>
      <c r="AB90" s="165"/>
      <c r="AC90" s="165"/>
      <c r="AD90" s="165"/>
      <c r="AE90" s="165"/>
      <c r="AF90" s="165"/>
      <c r="AG90" s="165"/>
      <c r="AH90" s="165"/>
      <c r="AI90" s="165"/>
      <c r="AJ90" s="165"/>
      <c r="AK90" s="165"/>
      <c r="AL90" s="165"/>
    </row>
    <row r="91" hidden="1" spans="1:38">
      <c r="A91" s="149" t="s">
        <v>2778</v>
      </c>
      <c r="B91" s="165"/>
      <c r="C91" s="165"/>
      <c r="D91" s="165"/>
      <c r="E91" s="165"/>
      <c r="F91" s="165"/>
      <c r="G91" s="165"/>
      <c r="H91" s="165"/>
      <c r="I91" s="165"/>
      <c r="J91" s="167"/>
      <c r="K91" s="165"/>
      <c r="L91" s="167"/>
      <c r="M91" s="167"/>
      <c r="N91" s="167"/>
      <c r="O91" s="165"/>
      <c r="P91" s="165"/>
      <c r="Q91" s="165"/>
      <c r="R91" s="165"/>
      <c r="S91" s="167"/>
      <c r="T91" s="167"/>
      <c r="U91" s="167"/>
      <c r="V91" s="167"/>
      <c r="W91" s="165"/>
      <c r="X91" s="165"/>
      <c r="Y91" s="165"/>
      <c r="Z91" s="165"/>
      <c r="AA91" s="165"/>
      <c r="AB91" s="165"/>
      <c r="AC91" s="165"/>
      <c r="AD91" s="165"/>
      <c r="AE91" s="165"/>
      <c r="AF91" s="165"/>
      <c r="AG91" s="165"/>
      <c r="AH91" s="165"/>
      <c r="AI91" s="165"/>
      <c r="AJ91" s="165"/>
      <c r="AK91" s="165"/>
      <c r="AL91" s="165"/>
    </row>
    <row r="92" hidden="1" spans="1:38">
      <c r="A92" s="149" t="s">
        <v>2779</v>
      </c>
      <c r="B92" s="165"/>
      <c r="C92" s="165"/>
      <c r="D92" s="165"/>
      <c r="E92" s="165"/>
      <c r="F92" s="165"/>
      <c r="G92" s="165"/>
      <c r="H92" s="165"/>
      <c r="I92" s="165"/>
      <c r="J92" s="167"/>
      <c r="K92" s="165"/>
      <c r="L92" s="167"/>
      <c r="M92" s="167"/>
      <c r="N92" s="167"/>
      <c r="O92" s="165"/>
      <c r="P92" s="165"/>
      <c r="Q92" s="165"/>
      <c r="R92" s="165"/>
      <c r="S92" s="167"/>
      <c r="T92" s="167"/>
      <c r="U92" s="167"/>
      <c r="V92" s="167"/>
      <c r="W92" s="165"/>
      <c r="X92" s="165"/>
      <c r="Y92" s="165"/>
      <c r="Z92" s="165"/>
      <c r="AA92" s="165"/>
      <c r="AB92" s="165"/>
      <c r="AC92" s="165"/>
      <c r="AD92" s="165"/>
      <c r="AE92" s="165"/>
      <c r="AF92" s="165"/>
      <c r="AG92" s="165"/>
      <c r="AH92" s="165"/>
      <c r="AI92" s="165"/>
      <c r="AJ92" s="165"/>
      <c r="AK92" s="165"/>
      <c r="AL92" s="165"/>
    </row>
    <row r="93" hidden="1" spans="1:38">
      <c r="A93" s="149" t="s">
        <v>2780</v>
      </c>
      <c r="B93" s="165"/>
      <c r="C93" s="165"/>
      <c r="D93" s="165"/>
      <c r="E93" s="165"/>
      <c r="F93" s="165"/>
      <c r="G93" s="165"/>
      <c r="H93" s="165"/>
      <c r="I93" s="165"/>
      <c r="J93" s="167"/>
      <c r="K93" s="165"/>
      <c r="L93" s="167"/>
      <c r="M93" s="167"/>
      <c r="N93" s="167"/>
      <c r="O93" s="165"/>
      <c r="P93" s="165"/>
      <c r="Q93" s="165"/>
      <c r="R93" s="165"/>
      <c r="S93" s="167"/>
      <c r="T93" s="167"/>
      <c r="U93" s="167"/>
      <c r="V93" s="167"/>
      <c r="W93" s="165"/>
      <c r="X93" s="165"/>
      <c r="Y93" s="165"/>
      <c r="Z93" s="165"/>
      <c r="AA93" s="165"/>
      <c r="AB93" s="165"/>
      <c r="AC93" s="165"/>
      <c r="AD93" s="165"/>
      <c r="AE93" s="165"/>
      <c r="AF93" s="165"/>
      <c r="AG93" s="165"/>
      <c r="AH93" s="165"/>
      <c r="AI93" s="165"/>
      <c r="AJ93" s="165"/>
      <c r="AK93" s="165"/>
      <c r="AL93" s="165"/>
    </row>
    <row r="94" hidden="1" spans="1:38">
      <c r="A94" s="149" t="s">
        <v>2781</v>
      </c>
      <c r="B94" s="165"/>
      <c r="C94" s="165"/>
      <c r="D94" s="165"/>
      <c r="E94" s="165"/>
      <c r="F94" s="165"/>
      <c r="G94" s="165"/>
      <c r="H94" s="165"/>
      <c r="I94" s="165"/>
      <c r="J94" s="167"/>
      <c r="K94" s="165"/>
      <c r="L94" s="167"/>
      <c r="M94" s="167"/>
      <c r="N94" s="167"/>
      <c r="O94" s="165"/>
      <c r="P94" s="165"/>
      <c r="Q94" s="165"/>
      <c r="R94" s="165"/>
      <c r="S94" s="167"/>
      <c r="T94" s="167"/>
      <c r="U94" s="167"/>
      <c r="V94" s="167"/>
      <c r="W94" s="165"/>
      <c r="X94" s="165"/>
      <c r="Y94" s="165"/>
      <c r="Z94" s="165"/>
      <c r="AA94" s="165"/>
      <c r="AB94" s="165"/>
      <c r="AC94" s="165"/>
      <c r="AD94" s="165"/>
      <c r="AE94" s="165"/>
      <c r="AF94" s="165"/>
      <c r="AG94" s="165"/>
      <c r="AH94" s="165"/>
      <c r="AI94" s="165"/>
      <c r="AJ94" s="165"/>
      <c r="AK94" s="165"/>
      <c r="AL94" s="165"/>
    </row>
    <row r="95" hidden="1" spans="1:38">
      <c r="A95" s="149" t="s">
        <v>2782</v>
      </c>
      <c r="B95" s="165"/>
      <c r="C95" s="165"/>
      <c r="D95" s="165"/>
      <c r="E95" s="165"/>
      <c r="F95" s="165"/>
      <c r="G95" s="165"/>
      <c r="H95" s="165"/>
      <c r="I95" s="165"/>
      <c r="J95" s="167"/>
      <c r="K95" s="165"/>
      <c r="L95" s="167"/>
      <c r="M95" s="167"/>
      <c r="N95" s="167"/>
      <c r="O95" s="165"/>
      <c r="P95" s="165"/>
      <c r="Q95" s="165"/>
      <c r="R95" s="165"/>
      <c r="S95" s="167"/>
      <c r="T95" s="167"/>
      <c r="U95" s="167"/>
      <c r="V95" s="167"/>
      <c r="W95" s="165"/>
      <c r="X95" s="165"/>
      <c r="Y95" s="165"/>
      <c r="Z95" s="165"/>
      <c r="AA95" s="165"/>
      <c r="AB95" s="165"/>
      <c r="AC95" s="165"/>
      <c r="AD95" s="165"/>
      <c r="AE95" s="165"/>
      <c r="AF95" s="165"/>
      <c r="AG95" s="165"/>
      <c r="AH95" s="165"/>
      <c r="AI95" s="165"/>
      <c r="AJ95" s="165"/>
      <c r="AK95" s="165"/>
      <c r="AL95" s="165"/>
    </row>
    <row r="96" hidden="1" spans="1:38">
      <c r="A96" s="149" t="s">
        <v>2783</v>
      </c>
      <c r="B96" s="165"/>
      <c r="C96" s="165"/>
      <c r="D96" s="165"/>
      <c r="E96" s="165"/>
      <c r="F96" s="165"/>
      <c r="G96" s="165"/>
      <c r="H96" s="165"/>
      <c r="I96" s="165"/>
      <c r="J96" s="167"/>
      <c r="K96" s="165"/>
      <c r="L96" s="167"/>
      <c r="M96" s="167"/>
      <c r="N96" s="167"/>
      <c r="O96" s="165"/>
      <c r="P96" s="165"/>
      <c r="Q96" s="165"/>
      <c r="R96" s="165"/>
      <c r="S96" s="167"/>
      <c r="T96" s="167"/>
      <c r="U96" s="167"/>
      <c r="V96" s="167"/>
      <c r="W96" s="165"/>
      <c r="X96" s="165"/>
      <c r="Y96" s="165"/>
      <c r="Z96" s="165"/>
      <c r="AA96" s="165"/>
      <c r="AB96" s="165"/>
      <c r="AC96" s="165"/>
      <c r="AD96" s="165"/>
      <c r="AE96" s="165"/>
      <c r="AF96" s="165"/>
      <c r="AG96" s="165"/>
      <c r="AH96" s="165"/>
      <c r="AI96" s="165"/>
      <c r="AJ96" s="165"/>
      <c r="AK96" s="165"/>
      <c r="AL96" s="165"/>
    </row>
    <row r="97" hidden="1" spans="1:38">
      <c r="A97" s="149" t="s">
        <v>2784</v>
      </c>
      <c r="B97" s="165"/>
      <c r="C97" s="165"/>
      <c r="D97" s="165"/>
      <c r="E97" s="165"/>
      <c r="F97" s="165"/>
      <c r="G97" s="165"/>
      <c r="H97" s="165"/>
      <c r="I97" s="165"/>
      <c r="J97" s="167"/>
      <c r="K97" s="165"/>
      <c r="L97" s="167"/>
      <c r="M97" s="167"/>
      <c r="N97" s="167"/>
      <c r="O97" s="165"/>
      <c r="P97" s="165"/>
      <c r="Q97" s="165"/>
      <c r="R97" s="165"/>
      <c r="S97" s="167"/>
      <c r="T97" s="167"/>
      <c r="U97" s="167"/>
      <c r="V97" s="167"/>
      <c r="W97" s="165"/>
      <c r="X97" s="165"/>
      <c r="Y97" s="165"/>
      <c r="Z97" s="165"/>
      <c r="AA97" s="165"/>
      <c r="AB97" s="165"/>
      <c r="AC97" s="165"/>
      <c r="AD97" s="165"/>
      <c r="AE97" s="165"/>
      <c r="AF97" s="165"/>
      <c r="AG97" s="165"/>
      <c r="AH97" s="165"/>
      <c r="AI97" s="165"/>
      <c r="AJ97" s="165"/>
      <c r="AK97" s="165"/>
      <c r="AL97" s="165"/>
    </row>
    <row r="98" hidden="1" spans="1:38">
      <c r="A98" s="149" t="s">
        <v>2785</v>
      </c>
      <c r="B98" s="165"/>
      <c r="C98" s="165"/>
      <c r="D98" s="165"/>
      <c r="E98" s="165"/>
      <c r="F98" s="165"/>
      <c r="G98" s="165"/>
      <c r="H98" s="165"/>
      <c r="I98" s="165"/>
      <c r="J98" s="167"/>
      <c r="K98" s="165"/>
      <c r="L98" s="167"/>
      <c r="M98" s="167"/>
      <c r="N98" s="167"/>
      <c r="O98" s="165"/>
      <c r="P98" s="165"/>
      <c r="Q98" s="165"/>
      <c r="R98" s="165"/>
      <c r="S98" s="167"/>
      <c r="T98" s="167"/>
      <c r="U98" s="167"/>
      <c r="V98" s="167"/>
      <c r="W98" s="165"/>
      <c r="X98" s="165"/>
      <c r="Y98" s="165"/>
      <c r="Z98" s="165"/>
      <c r="AA98" s="165"/>
      <c r="AB98" s="165"/>
      <c r="AC98" s="165"/>
      <c r="AD98" s="165"/>
      <c r="AE98" s="165"/>
      <c r="AF98" s="165"/>
      <c r="AG98" s="165"/>
      <c r="AH98" s="165"/>
      <c r="AI98" s="165"/>
      <c r="AJ98" s="165"/>
      <c r="AK98" s="165"/>
      <c r="AL98" s="165"/>
    </row>
    <row r="99" hidden="1" spans="1:38">
      <c r="A99" s="149" t="s">
        <v>2786</v>
      </c>
      <c r="B99" s="165"/>
      <c r="C99" s="165"/>
      <c r="D99" s="165"/>
      <c r="E99" s="165"/>
      <c r="F99" s="165"/>
      <c r="G99" s="165"/>
      <c r="H99" s="165"/>
      <c r="I99" s="165"/>
      <c r="J99" s="167"/>
      <c r="K99" s="165"/>
      <c r="L99" s="167"/>
      <c r="M99" s="167"/>
      <c r="N99" s="167"/>
      <c r="O99" s="165"/>
      <c r="P99" s="165"/>
      <c r="Q99" s="165"/>
      <c r="R99" s="165"/>
      <c r="S99" s="167"/>
      <c r="T99" s="167"/>
      <c r="U99" s="167"/>
      <c r="V99" s="167"/>
      <c r="W99" s="165"/>
      <c r="X99" s="165"/>
      <c r="Y99" s="165"/>
      <c r="Z99" s="165"/>
      <c r="AA99" s="165"/>
      <c r="AB99" s="165"/>
      <c r="AC99" s="165"/>
      <c r="AD99" s="165"/>
      <c r="AE99" s="165"/>
      <c r="AF99" s="165"/>
      <c r="AG99" s="165"/>
      <c r="AH99" s="165"/>
      <c r="AI99" s="165"/>
      <c r="AJ99" s="165"/>
      <c r="AK99" s="165"/>
      <c r="AL99" s="165"/>
    </row>
    <row r="100" hidden="1" spans="1:38">
      <c r="A100" s="149" t="s">
        <v>2787</v>
      </c>
      <c r="B100" s="165"/>
      <c r="C100" s="165"/>
      <c r="D100" s="165"/>
      <c r="E100" s="165"/>
      <c r="F100" s="165"/>
      <c r="G100" s="165"/>
      <c r="H100" s="165"/>
      <c r="I100" s="165"/>
      <c r="J100" s="167"/>
      <c r="K100" s="165"/>
      <c r="L100" s="167"/>
      <c r="M100" s="167"/>
      <c r="N100" s="167"/>
      <c r="O100" s="165"/>
      <c r="P100" s="165"/>
      <c r="Q100" s="165"/>
      <c r="R100" s="165"/>
      <c r="S100" s="167"/>
      <c r="T100" s="167"/>
      <c r="U100" s="167"/>
      <c r="V100" s="167"/>
      <c r="W100" s="165"/>
      <c r="X100" s="165"/>
      <c r="Y100" s="165"/>
      <c r="Z100" s="165"/>
      <c r="AA100" s="165"/>
      <c r="AB100" s="165"/>
      <c r="AC100" s="165"/>
      <c r="AD100" s="165"/>
      <c r="AE100" s="165"/>
      <c r="AF100" s="165"/>
      <c r="AG100" s="165"/>
      <c r="AH100" s="165"/>
      <c r="AI100" s="165"/>
      <c r="AJ100" s="165"/>
      <c r="AK100" s="165"/>
      <c r="AL100" s="165"/>
    </row>
    <row r="101" hidden="1" spans="1:38">
      <c r="A101" s="149" t="s">
        <v>2788</v>
      </c>
      <c r="B101" s="165"/>
      <c r="C101" s="165"/>
      <c r="D101" s="165"/>
      <c r="E101" s="165"/>
      <c r="F101" s="165"/>
      <c r="G101" s="165"/>
      <c r="H101" s="165"/>
      <c r="I101" s="165"/>
      <c r="J101" s="167"/>
      <c r="K101" s="165"/>
      <c r="L101" s="167"/>
      <c r="M101" s="167"/>
      <c r="N101" s="167"/>
      <c r="O101" s="165"/>
      <c r="P101" s="165"/>
      <c r="Q101" s="165"/>
      <c r="R101" s="165"/>
      <c r="S101" s="167"/>
      <c r="T101" s="167"/>
      <c r="U101" s="167"/>
      <c r="V101" s="167"/>
      <c r="W101" s="165"/>
      <c r="X101" s="165"/>
      <c r="Y101" s="165"/>
      <c r="Z101" s="165"/>
      <c r="AA101" s="165"/>
      <c r="AB101" s="165"/>
      <c r="AC101" s="165"/>
      <c r="AD101" s="165"/>
      <c r="AE101" s="165"/>
      <c r="AF101" s="165"/>
      <c r="AG101" s="165"/>
      <c r="AH101" s="165"/>
      <c r="AI101" s="165"/>
      <c r="AJ101" s="165"/>
      <c r="AK101" s="165"/>
      <c r="AL101" s="165"/>
    </row>
    <row r="102" hidden="1" spans="1:38">
      <c r="A102" s="149" t="s">
        <v>2789</v>
      </c>
      <c r="B102" s="165"/>
      <c r="C102" s="165"/>
      <c r="D102" s="165"/>
      <c r="E102" s="165"/>
      <c r="F102" s="165"/>
      <c r="G102" s="165"/>
      <c r="H102" s="165"/>
      <c r="I102" s="165"/>
      <c r="J102" s="167"/>
      <c r="K102" s="165"/>
      <c r="L102" s="167"/>
      <c r="M102" s="167"/>
      <c r="N102" s="167"/>
      <c r="O102" s="165"/>
      <c r="P102" s="165"/>
      <c r="Q102" s="165"/>
      <c r="R102" s="165"/>
      <c r="S102" s="167"/>
      <c r="T102" s="167"/>
      <c r="U102" s="167"/>
      <c r="V102" s="167"/>
      <c r="W102" s="165"/>
      <c r="X102" s="165"/>
      <c r="Y102" s="165"/>
      <c r="Z102" s="165"/>
      <c r="AA102" s="165"/>
      <c r="AB102" s="165"/>
      <c r="AC102" s="165"/>
      <c r="AD102" s="165"/>
      <c r="AE102" s="165"/>
      <c r="AF102" s="165"/>
      <c r="AG102" s="165"/>
      <c r="AH102" s="165"/>
      <c r="AI102" s="165"/>
      <c r="AJ102" s="165"/>
      <c r="AK102" s="165"/>
      <c r="AL102" s="165"/>
    </row>
    <row r="103" hidden="1" spans="1:38">
      <c r="A103" s="149" t="s">
        <v>2790</v>
      </c>
      <c r="B103" s="165"/>
      <c r="C103" s="165"/>
      <c r="D103" s="165"/>
      <c r="E103" s="165"/>
      <c r="F103" s="165"/>
      <c r="G103" s="165"/>
      <c r="H103" s="165"/>
      <c r="I103" s="165"/>
      <c r="J103" s="167"/>
      <c r="K103" s="165"/>
      <c r="L103" s="167"/>
      <c r="M103" s="167"/>
      <c r="N103" s="167"/>
      <c r="O103" s="165"/>
      <c r="P103" s="165"/>
      <c r="Q103" s="165"/>
      <c r="R103" s="165"/>
      <c r="S103" s="167"/>
      <c r="T103" s="167"/>
      <c r="U103" s="167"/>
      <c r="V103" s="167"/>
      <c r="W103" s="165"/>
      <c r="X103" s="165"/>
      <c r="Y103" s="165"/>
      <c r="Z103" s="165"/>
      <c r="AA103" s="165"/>
      <c r="AB103" s="165"/>
      <c r="AC103" s="165"/>
      <c r="AD103" s="165"/>
      <c r="AE103" s="165"/>
      <c r="AF103" s="165"/>
      <c r="AG103" s="165"/>
      <c r="AH103" s="165"/>
      <c r="AI103" s="165"/>
      <c r="AJ103" s="165"/>
      <c r="AK103" s="165"/>
      <c r="AL103" s="165"/>
    </row>
    <row r="104" hidden="1" spans="1:38">
      <c r="A104" s="149" t="s">
        <v>2791</v>
      </c>
      <c r="B104" s="165"/>
      <c r="C104" s="165"/>
      <c r="D104" s="165"/>
      <c r="E104" s="165"/>
      <c r="F104" s="165"/>
      <c r="G104" s="165"/>
      <c r="H104" s="165"/>
      <c r="I104" s="165"/>
      <c r="J104" s="167"/>
      <c r="K104" s="165"/>
      <c r="L104" s="167"/>
      <c r="M104" s="167"/>
      <c r="N104" s="167"/>
      <c r="O104" s="165"/>
      <c r="P104" s="165"/>
      <c r="Q104" s="165"/>
      <c r="R104" s="165"/>
      <c r="S104" s="167"/>
      <c r="T104" s="167"/>
      <c r="U104" s="167"/>
      <c r="V104" s="167"/>
      <c r="W104" s="165"/>
      <c r="X104" s="165"/>
      <c r="Y104" s="165"/>
      <c r="Z104" s="165"/>
      <c r="AA104" s="165"/>
      <c r="AB104" s="165"/>
      <c r="AC104" s="165"/>
      <c r="AD104" s="165"/>
      <c r="AE104" s="165"/>
      <c r="AF104" s="165"/>
      <c r="AG104" s="165"/>
      <c r="AH104" s="165"/>
      <c r="AI104" s="165"/>
      <c r="AJ104" s="165"/>
      <c r="AK104" s="165"/>
      <c r="AL104" s="165"/>
    </row>
    <row r="105" hidden="1" spans="1:38">
      <c r="A105" s="149" t="s">
        <v>2792</v>
      </c>
      <c r="B105" s="165"/>
      <c r="C105" s="165"/>
      <c r="D105" s="165"/>
      <c r="E105" s="165"/>
      <c r="F105" s="165"/>
      <c r="G105" s="165"/>
      <c r="H105" s="165"/>
      <c r="I105" s="165"/>
      <c r="J105" s="167"/>
      <c r="K105" s="165"/>
      <c r="L105" s="167"/>
      <c r="M105" s="167"/>
      <c r="N105" s="167"/>
      <c r="O105" s="165"/>
      <c r="P105" s="165"/>
      <c r="Q105" s="165"/>
      <c r="R105" s="165"/>
      <c r="S105" s="167"/>
      <c r="T105" s="167"/>
      <c r="U105" s="167"/>
      <c r="V105" s="167"/>
      <c r="W105" s="165"/>
      <c r="X105" s="165"/>
      <c r="Y105" s="165"/>
      <c r="Z105" s="165"/>
      <c r="AA105" s="165"/>
      <c r="AB105" s="165"/>
      <c r="AC105" s="165"/>
      <c r="AD105" s="165"/>
      <c r="AE105" s="165"/>
      <c r="AF105" s="165"/>
      <c r="AG105" s="165"/>
      <c r="AH105" s="165"/>
      <c r="AI105" s="165"/>
      <c r="AJ105" s="165"/>
      <c r="AK105" s="165"/>
      <c r="AL105" s="165"/>
    </row>
    <row r="106" hidden="1" spans="1:38">
      <c r="A106" s="149" t="s">
        <v>2793</v>
      </c>
      <c r="B106" s="165"/>
      <c r="C106" s="165"/>
      <c r="D106" s="165"/>
      <c r="E106" s="165"/>
      <c r="F106" s="165"/>
      <c r="G106" s="165"/>
      <c r="H106" s="165"/>
      <c r="I106" s="165"/>
      <c r="J106" s="167"/>
      <c r="K106" s="165"/>
      <c r="L106" s="167"/>
      <c r="M106" s="167"/>
      <c r="N106" s="167"/>
      <c r="O106" s="165"/>
      <c r="P106" s="165"/>
      <c r="Q106" s="165"/>
      <c r="R106" s="165"/>
      <c r="S106" s="167"/>
      <c r="T106" s="167"/>
      <c r="U106" s="167"/>
      <c r="V106" s="167"/>
      <c r="W106" s="165"/>
      <c r="X106" s="165"/>
      <c r="Y106" s="165"/>
      <c r="Z106" s="165"/>
      <c r="AA106" s="165"/>
      <c r="AB106" s="165"/>
      <c r="AC106" s="165"/>
      <c r="AD106" s="165"/>
      <c r="AE106" s="165"/>
      <c r="AF106" s="165"/>
      <c r="AG106" s="165"/>
      <c r="AH106" s="165"/>
      <c r="AI106" s="165"/>
      <c r="AJ106" s="165"/>
      <c r="AK106" s="165"/>
      <c r="AL106" s="165"/>
    </row>
    <row r="107" hidden="1" spans="1:38">
      <c r="A107" s="149" t="s">
        <v>2794</v>
      </c>
      <c r="B107" s="165"/>
      <c r="C107" s="165"/>
      <c r="D107" s="165"/>
      <c r="E107" s="165"/>
      <c r="F107" s="165"/>
      <c r="G107" s="165"/>
      <c r="H107" s="165"/>
      <c r="I107" s="165"/>
      <c r="J107" s="167"/>
      <c r="K107" s="165"/>
      <c r="L107" s="167"/>
      <c r="M107" s="167"/>
      <c r="N107" s="167"/>
      <c r="O107" s="165"/>
      <c r="P107" s="165"/>
      <c r="Q107" s="165"/>
      <c r="R107" s="165"/>
      <c r="S107" s="167"/>
      <c r="T107" s="167"/>
      <c r="U107" s="167"/>
      <c r="V107" s="167"/>
      <c r="W107" s="165"/>
      <c r="X107" s="165"/>
      <c r="Y107" s="165"/>
      <c r="Z107" s="165"/>
      <c r="AA107" s="165"/>
      <c r="AB107" s="165"/>
      <c r="AC107" s="165"/>
      <c r="AD107" s="165"/>
      <c r="AE107" s="165"/>
      <c r="AF107" s="165"/>
      <c r="AG107" s="165"/>
      <c r="AH107" s="165"/>
      <c r="AI107" s="165"/>
      <c r="AJ107" s="165"/>
      <c r="AK107" s="165"/>
      <c r="AL107" s="165"/>
    </row>
    <row r="108" hidden="1" spans="1:38">
      <c r="A108" s="149" t="s">
        <v>2795</v>
      </c>
      <c r="B108" s="165"/>
      <c r="C108" s="165"/>
      <c r="D108" s="165"/>
      <c r="E108" s="165"/>
      <c r="F108" s="165"/>
      <c r="G108" s="165"/>
      <c r="H108" s="165"/>
      <c r="I108" s="165"/>
      <c r="J108" s="167"/>
      <c r="K108" s="165"/>
      <c r="L108" s="167"/>
      <c r="M108" s="167"/>
      <c r="N108" s="167"/>
      <c r="O108" s="165"/>
      <c r="P108" s="165"/>
      <c r="Q108" s="165"/>
      <c r="R108" s="165"/>
      <c r="S108" s="167"/>
      <c r="T108" s="167"/>
      <c r="U108" s="167"/>
      <c r="V108" s="167"/>
      <c r="W108" s="165"/>
      <c r="X108" s="165"/>
      <c r="Y108" s="165"/>
      <c r="Z108" s="165"/>
      <c r="AA108" s="165"/>
      <c r="AB108" s="165"/>
      <c r="AC108" s="165"/>
      <c r="AD108" s="165"/>
      <c r="AE108" s="165"/>
      <c r="AF108" s="165"/>
      <c r="AG108" s="165"/>
      <c r="AH108" s="165"/>
      <c r="AI108" s="165"/>
      <c r="AJ108" s="165"/>
      <c r="AK108" s="165"/>
      <c r="AL108" s="165"/>
    </row>
    <row r="109" hidden="1" spans="1:38">
      <c r="A109" s="149" t="s">
        <v>2796</v>
      </c>
      <c r="B109" s="165"/>
      <c r="C109" s="165"/>
      <c r="D109" s="165"/>
      <c r="E109" s="165"/>
      <c r="F109" s="165"/>
      <c r="G109" s="165"/>
      <c r="H109" s="165"/>
      <c r="I109" s="165"/>
      <c r="J109" s="167"/>
      <c r="K109" s="165"/>
      <c r="L109" s="167"/>
      <c r="M109" s="167"/>
      <c r="N109" s="167"/>
      <c r="O109" s="165"/>
      <c r="P109" s="165"/>
      <c r="Q109" s="165"/>
      <c r="R109" s="165"/>
      <c r="S109" s="167"/>
      <c r="T109" s="167"/>
      <c r="U109" s="167"/>
      <c r="V109" s="167"/>
      <c r="W109" s="165"/>
      <c r="X109" s="165"/>
      <c r="Y109" s="165"/>
      <c r="Z109" s="165"/>
      <c r="AA109" s="165"/>
      <c r="AB109" s="165"/>
      <c r="AC109" s="165"/>
      <c r="AD109" s="165"/>
      <c r="AE109" s="165"/>
      <c r="AF109" s="165"/>
      <c r="AG109" s="165"/>
      <c r="AH109" s="165"/>
      <c r="AI109" s="165"/>
      <c r="AJ109" s="165"/>
      <c r="AK109" s="165"/>
      <c r="AL109" s="165"/>
    </row>
    <row r="110" hidden="1" spans="1:38">
      <c r="A110" s="149" t="s">
        <v>2797</v>
      </c>
      <c r="B110" s="165"/>
      <c r="C110" s="165"/>
      <c r="D110" s="165"/>
      <c r="E110" s="165"/>
      <c r="F110" s="165"/>
      <c r="G110" s="165"/>
      <c r="H110" s="165"/>
      <c r="I110" s="165"/>
      <c r="J110" s="167"/>
      <c r="K110" s="165"/>
      <c r="L110" s="167"/>
      <c r="M110" s="167"/>
      <c r="N110" s="167"/>
      <c r="O110" s="165"/>
      <c r="P110" s="165"/>
      <c r="Q110" s="165"/>
      <c r="R110" s="165"/>
      <c r="S110" s="167"/>
      <c r="T110" s="167"/>
      <c r="U110" s="167"/>
      <c r="V110" s="167"/>
      <c r="W110" s="165"/>
      <c r="X110" s="165"/>
      <c r="Y110" s="165"/>
      <c r="Z110" s="165"/>
      <c r="AA110" s="165"/>
      <c r="AB110" s="165"/>
      <c r="AC110" s="165"/>
      <c r="AD110" s="165"/>
      <c r="AE110" s="165"/>
      <c r="AF110" s="165"/>
      <c r="AG110" s="165"/>
      <c r="AH110" s="165"/>
      <c r="AI110" s="165"/>
      <c r="AJ110" s="165"/>
      <c r="AK110" s="165"/>
      <c r="AL110" s="165"/>
    </row>
    <row r="111" hidden="1" spans="1:38">
      <c r="A111" s="149" t="s">
        <v>2798</v>
      </c>
      <c r="B111" s="165"/>
      <c r="C111" s="165"/>
      <c r="D111" s="165"/>
      <c r="E111" s="165"/>
      <c r="F111" s="165"/>
      <c r="G111" s="165"/>
      <c r="H111" s="165"/>
      <c r="I111" s="165"/>
      <c r="J111" s="167"/>
      <c r="K111" s="165"/>
      <c r="L111" s="167"/>
      <c r="M111" s="167"/>
      <c r="N111" s="167"/>
      <c r="O111" s="165"/>
      <c r="P111" s="165"/>
      <c r="Q111" s="165"/>
      <c r="R111" s="165"/>
      <c r="S111" s="167"/>
      <c r="T111" s="167"/>
      <c r="U111" s="167"/>
      <c r="V111" s="167"/>
      <c r="W111" s="165"/>
      <c r="X111" s="165"/>
      <c r="Y111" s="165"/>
      <c r="Z111" s="165"/>
      <c r="AA111" s="165"/>
      <c r="AB111" s="165"/>
      <c r="AC111" s="165"/>
      <c r="AD111" s="165"/>
      <c r="AE111" s="165"/>
      <c r="AF111" s="165"/>
      <c r="AG111" s="165"/>
      <c r="AH111" s="165"/>
      <c r="AI111" s="165"/>
      <c r="AJ111" s="165"/>
      <c r="AK111" s="165"/>
      <c r="AL111" s="165"/>
    </row>
    <row r="112" hidden="1" spans="1:38">
      <c r="A112" s="149" t="s">
        <v>2799</v>
      </c>
      <c r="B112" s="165"/>
      <c r="C112" s="165"/>
      <c r="D112" s="165"/>
      <c r="E112" s="165"/>
      <c r="F112" s="165"/>
      <c r="G112" s="165"/>
      <c r="H112" s="165"/>
      <c r="I112" s="165"/>
      <c r="J112" s="167"/>
      <c r="K112" s="165"/>
      <c r="L112" s="167"/>
      <c r="M112" s="167"/>
      <c r="N112" s="167"/>
      <c r="O112" s="165"/>
      <c r="P112" s="165"/>
      <c r="Q112" s="165"/>
      <c r="R112" s="165"/>
      <c r="S112" s="167"/>
      <c r="T112" s="167"/>
      <c r="U112" s="167"/>
      <c r="V112" s="167"/>
      <c r="W112" s="165"/>
      <c r="X112" s="165"/>
      <c r="Y112" s="165"/>
      <c r="Z112" s="165"/>
      <c r="AA112" s="165"/>
      <c r="AB112" s="165"/>
      <c r="AC112" s="165"/>
      <c r="AD112" s="165"/>
      <c r="AE112" s="165"/>
      <c r="AF112" s="165"/>
      <c r="AG112" s="165"/>
      <c r="AH112" s="165"/>
      <c r="AI112" s="165"/>
      <c r="AJ112" s="165"/>
      <c r="AK112" s="165"/>
      <c r="AL112" s="165"/>
    </row>
    <row r="113" hidden="1" spans="1:38">
      <c r="A113" s="149" t="s">
        <v>2800</v>
      </c>
      <c r="B113" s="165"/>
      <c r="C113" s="165"/>
      <c r="D113" s="165"/>
      <c r="E113" s="165"/>
      <c r="F113" s="165"/>
      <c r="G113" s="165"/>
      <c r="H113" s="165"/>
      <c r="I113" s="165"/>
      <c r="J113" s="167"/>
      <c r="K113" s="165"/>
      <c r="L113" s="167"/>
      <c r="M113" s="167"/>
      <c r="N113" s="167"/>
      <c r="O113" s="165"/>
      <c r="P113" s="165"/>
      <c r="Q113" s="165"/>
      <c r="R113" s="165"/>
      <c r="S113" s="167"/>
      <c r="T113" s="167"/>
      <c r="U113" s="167"/>
      <c r="V113" s="167"/>
      <c r="W113" s="165"/>
      <c r="X113" s="165"/>
      <c r="Y113" s="165"/>
      <c r="Z113" s="165"/>
      <c r="AA113" s="165"/>
      <c r="AB113" s="165"/>
      <c r="AC113" s="165"/>
      <c r="AD113" s="165"/>
      <c r="AE113" s="165"/>
      <c r="AF113" s="165"/>
      <c r="AG113" s="165"/>
      <c r="AH113" s="165"/>
      <c r="AI113" s="165"/>
      <c r="AJ113" s="165"/>
      <c r="AK113" s="165"/>
      <c r="AL113" s="165"/>
    </row>
    <row r="114" hidden="1" spans="1:38">
      <c r="A114" s="149" t="s">
        <v>2801</v>
      </c>
      <c r="B114" s="165"/>
      <c r="C114" s="165"/>
      <c r="D114" s="165"/>
      <c r="E114" s="165"/>
      <c r="F114" s="165"/>
      <c r="G114" s="165"/>
      <c r="H114" s="165"/>
      <c r="I114" s="165"/>
      <c r="J114" s="167"/>
      <c r="K114" s="165"/>
      <c r="L114" s="167"/>
      <c r="M114" s="167"/>
      <c r="N114" s="167"/>
      <c r="O114" s="165"/>
      <c r="P114" s="165"/>
      <c r="Q114" s="165"/>
      <c r="R114" s="165"/>
      <c r="S114" s="167"/>
      <c r="T114" s="167"/>
      <c r="U114" s="167"/>
      <c r="V114" s="167"/>
      <c r="W114" s="165"/>
      <c r="X114" s="165"/>
      <c r="Y114" s="165"/>
      <c r="Z114" s="165"/>
      <c r="AA114" s="165"/>
      <c r="AB114" s="165"/>
      <c r="AC114" s="165"/>
      <c r="AD114" s="165"/>
      <c r="AE114" s="165"/>
      <c r="AF114" s="165"/>
      <c r="AG114" s="165"/>
      <c r="AH114" s="165"/>
      <c r="AI114" s="165"/>
      <c r="AJ114" s="165"/>
      <c r="AK114" s="165"/>
      <c r="AL114" s="165"/>
    </row>
    <row r="115" hidden="1" spans="1:38">
      <c r="A115" s="149" t="s">
        <v>2802</v>
      </c>
      <c r="B115" s="165"/>
      <c r="C115" s="165"/>
      <c r="D115" s="165"/>
      <c r="E115" s="165"/>
      <c r="F115" s="165"/>
      <c r="G115" s="165"/>
      <c r="H115" s="165"/>
      <c r="I115" s="165"/>
      <c r="J115" s="167"/>
      <c r="K115" s="165"/>
      <c r="L115" s="167"/>
      <c r="M115" s="167"/>
      <c r="N115" s="167"/>
      <c r="O115" s="165"/>
      <c r="P115" s="165"/>
      <c r="Q115" s="165"/>
      <c r="R115" s="165"/>
      <c r="S115" s="167"/>
      <c r="T115" s="167"/>
      <c r="U115" s="167"/>
      <c r="V115" s="167"/>
      <c r="W115" s="165"/>
      <c r="X115" s="165"/>
      <c r="Y115" s="165"/>
      <c r="Z115" s="165"/>
      <c r="AA115" s="165"/>
      <c r="AB115" s="165"/>
      <c r="AC115" s="165"/>
      <c r="AD115" s="165"/>
      <c r="AE115" s="165"/>
      <c r="AF115" s="165"/>
      <c r="AG115" s="165"/>
      <c r="AH115" s="165"/>
      <c r="AI115" s="165"/>
      <c r="AJ115" s="165"/>
      <c r="AK115" s="165"/>
      <c r="AL115" s="165"/>
    </row>
    <row r="116" hidden="1" spans="1:38">
      <c r="A116" s="149" t="s">
        <v>2803</v>
      </c>
      <c r="B116" s="165"/>
      <c r="C116" s="165"/>
      <c r="D116" s="165"/>
      <c r="E116" s="165"/>
      <c r="F116" s="165"/>
      <c r="G116" s="165"/>
      <c r="H116" s="165"/>
      <c r="I116" s="165"/>
      <c r="J116" s="167"/>
      <c r="K116" s="165"/>
      <c r="L116" s="167"/>
      <c r="M116" s="167"/>
      <c r="N116" s="167"/>
      <c r="O116" s="165"/>
      <c r="P116" s="165"/>
      <c r="Q116" s="165"/>
      <c r="R116" s="165"/>
      <c r="S116" s="167"/>
      <c r="T116" s="167"/>
      <c r="U116" s="167"/>
      <c r="V116" s="167"/>
      <c r="W116" s="165"/>
      <c r="X116" s="165"/>
      <c r="Y116" s="165"/>
      <c r="Z116" s="165"/>
      <c r="AA116" s="165"/>
      <c r="AB116" s="165"/>
      <c r="AC116" s="165"/>
      <c r="AD116" s="165"/>
      <c r="AE116" s="165"/>
      <c r="AF116" s="165"/>
      <c r="AG116" s="165"/>
      <c r="AH116" s="165"/>
      <c r="AI116" s="165"/>
      <c r="AJ116" s="165"/>
      <c r="AK116" s="165"/>
      <c r="AL116" s="165"/>
    </row>
    <row r="117" hidden="1" spans="1:38">
      <c r="A117" s="149" t="s">
        <v>2804</v>
      </c>
      <c r="B117" s="165"/>
      <c r="C117" s="165"/>
      <c r="D117" s="165"/>
      <c r="E117" s="165"/>
      <c r="F117" s="165"/>
      <c r="G117" s="165"/>
      <c r="H117" s="165"/>
      <c r="I117" s="165"/>
      <c r="J117" s="167"/>
      <c r="K117" s="165"/>
      <c r="L117" s="167"/>
      <c r="M117" s="167"/>
      <c r="N117" s="167"/>
      <c r="O117" s="165"/>
      <c r="P117" s="165"/>
      <c r="Q117" s="165"/>
      <c r="R117" s="165"/>
      <c r="S117" s="167"/>
      <c r="T117" s="167"/>
      <c r="U117" s="167"/>
      <c r="V117" s="167"/>
      <c r="W117" s="165"/>
      <c r="X117" s="165"/>
      <c r="Y117" s="165"/>
      <c r="Z117" s="165"/>
      <c r="AA117" s="165"/>
      <c r="AB117" s="165"/>
      <c r="AC117" s="165"/>
      <c r="AD117" s="165"/>
      <c r="AE117" s="165"/>
      <c r="AF117" s="165"/>
      <c r="AG117" s="165"/>
      <c r="AH117" s="165"/>
      <c r="AI117" s="165"/>
      <c r="AJ117" s="165"/>
      <c r="AK117" s="165"/>
      <c r="AL117" s="165"/>
    </row>
    <row r="118" hidden="1" spans="1:38">
      <c r="A118" s="149" t="s">
        <v>2805</v>
      </c>
      <c r="B118" s="165"/>
      <c r="C118" s="165"/>
      <c r="D118" s="165"/>
      <c r="E118" s="165"/>
      <c r="F118" s="165"/>
      <c r="G118" s="165"/>
      <c r="H118" s="165"/>
      <c r="I118" s="165"/>
      <c r="J118" s="167"/>
      <c r="K118" s="165"/>
      <c r="L118" s="167"/>
      <c r="M118" s="167"/>
      <c r="N118" s="167"/>
      <c r="O118" s="165"/>
      <c r="P118" s="165"/>
      <c r="Q118" s="165"/>
      <c r="R118" s="165"/>
      <c r="S118" s="167"/>
      <c r="T118" s="167"/>
      <c r="U118" s="167"/>
      <c r="V118" s="167"/>
      <c r="W118" s="165"/>
      <c r="X118" s="165"/>
      <c r="Y118" s="165"/>
      <c r="Z118" s="165"/>
      <c r="AA118" s="165"/>
      <c r="AB118" s="165"/>
      <c r="AC118" s="165"/>
      <c r="AD118" s="165"/>
      <c r="AE118" s="165"/>
      <c r="AF118" s="165"/>
      <c r="AG118" s="165"/>
      <c r="AH118" s="165"/>
      <c r="AI118" s="165"/>
      <c r="AJ118" s="165"/>
      <c r="AK118" s="165"/>
      <c r="AL118" s="165"/>
    </row>
    <row r="119" hidden="1" spans="1:38">
      <c r="A119" s="149" t="s">
        <v>2806</v>
      </c>
      <c r="B119" s="165"/>
      <c r="C119" s="165"/>
      <c r="D119" s="165"/>
      <c r="E119" s="165"/>
      <c r="F119" s="165"/>
      <c r="G119" s="165"/>
      <c r="H119" s="165"/>
      <c r="I119" s="165"/>
      <c r="J119" s="167"/>
      <c r="K119" s="165"/>
      <c r="L119" s="167"/>
      <c r="M119" s="167"/>
      <c r="N119" s="167"/>
      <c r="O119" s="165"/>
      <c r="P119" s="165"/>
      <c r="Q119" s="165"/>
      <c r="R119" s="165"/>
      <c r="S119" s="167"/>
      <c r="T119" s="167"/>
      <c r="U119" s="167"/>
      <c r="V119" s="167"/>
      <c r="W119" s="165"/>
      <c r="X119" s="165"/>
      <c r="Y119" s="165"/>
      <c r="Z119" s="165"/>
      <c r="AA119" s="165"/>
      <c r="AB119" s="165"/>
      <c r="AC119" s="165"/>
      <c r="AD119" s="165"/>
      <c r="AE119" s="165"/>
      <c r="AF119" s="165"/>
      <c r="AG119" s="165"/>
      <c r="AH119" s="165"/>
      <c r="AI119" s="165"/>
      <c r="AJ119" s="165"/>
      <c r="AK119" s="165"/>
      <c r="AL119" s="165"/>
    </row>
    <row r="120" hidden="1" spans="1:38">
      <c r="A120" s="149" t="s">
        <v>2807</v>
      </c>
      <c r="B120" s="165"/>
      <c r="C120" s="165"/>
      <c r="D120" s="165"/>
      <c r="E120" s="165"/>
      <c r="F120" s="165"/>
      <c r="G120" s="165"/>
      <c r="H120" s="165"/>
      <c r="I120" s="165"/>
      <c r="J120" s="167"/>
      <c r="K120" s="165"/>
      <c r="L120" s="167"/>
      <c r="M120" s="167"/>
      <c r="N120" s="167"/>
      <c r="O120" s="165"/>
      <c r="P120" s="165"/>
      <c r="Q120" s="165"/>
      <c r="R120" s="165"/>
      <c r="S120" s="167"/>
      <c r="T120" s="167"/>
      <c r="U120" s="167"/>
      <c r="V120" s="167"/>
      <c r="W120" s="165"/>
      <c r="X120" s="165"/>
      <c r="Y120" s="165"/>
      <c r="Z120" s="165"/>
      <c r="AA120" s="165"/>
      <c r="AB120" s="165"/>
      <c r="AC120" s="165"/>
      <c r="AD120" s="165"/>
      <c r="AE120" s="165"/>
      <c r="AF120" s="165"/>
      <c r="AG120" s="165"/>
      <c r="AH120" s="165"/>
      <c r="AI120" s="165"/>
      <c r="AJ120" s="165"/>
      <c r="AK120" s="165"/>
      <c r="AL120" s="165"/>
    </row>
    <row r="121" hidden="1" spans="1:38">
      <c r="A121" s="149" t="s">
        <v>2808</v>
      </c>
      <c r="B121" s="165"/>
      <c r="C121" s="165"/>
      <c r="D121" s="165"/>
      <c r="E121" s="165"/>
      <c r="F121" s="165"/>
      <c r="G121" s="165"/>
      <c r="H121" s="165"/>
      <c r="I121" s="165"/>
      <c r="J121" s="167"/>
      <c r="K121" s="165"/>
      <c r="L121" s="167"/>
      <c r="M121" s="167"/>
      <c r="N121" s="167"/>
      <c r="O121" s="165"/>
      <c r="P121" s="165"/>
      <c r="Q121" s="165"/>
      <c r="R121" s="165"/>
      <c r="S121" s="167"/>
      <c r="T121" s="167"/>
      <c r="U121" s="167"/>
      <c r="V121" s="167"/>
      <c r="W121" s="165"/>
      <c r="X121" s="165"/>
      <c r="Y121" s="165"/>
      <c r="Z121" s="165"/>
      <c r="AA121" s="165"/>
      <c r="AB121" s="165"/>
      <c r="AC121" s="165"/>
      <c r="AD121" s="165"/>
      <c r="AE121" s="165"/>
      <c r="AF121" s="165"/>
      <c r="AG121" s="165"/>
      <c r="AH121" s="165"/>
      <c r="AI121" s="165"/>
      <c r="AJ121" s="165"/>
      <c r="AK121" s="165"/>
      <c r="AL121" s="165"/>
    </row>
    <row r="122" hidden="1" spans="1:38">
      <c r="A122" s="149" t="s">
        <v>2809</v>
      </c>
      <c r="B122" s="165"/>
      <c r="C122" s="165"/>
      <c r="D122" s="165"/>
      <c r="E122" s="165"/>
      <c r="F122" s="165"/>
      <c r="G122" s="165"/>
      <c r="H122" s="165"/>
      <c r="I122" s="165"/>
      <c r="J122" s="167"/>
      <c r="K122" s="165"/>
      <c r="L122" s="167"/>
      <c r="M122" s="167"/>
      <c r="N122" s="167"/>
      <c r="O122" s="165"/>
      <c r="P122" s="165"/>
      <c r="Q122" s="165"/>
      <c r="R122" s="165"/>
      <c r="S122" s="167"/>
      <c r="T122" s="167"/>
      <c r="U122" s="167"/>
      <c r="V122" s="167"/>
      <c r="W122" s="165"/>
      <c r="X122" s="165"/>
      <c r="Y122" s="165"/>
      <c r="Z122" s="165"/>
      <c r="AA122" s="165"/>
      <c r="AB122" s="165"/>
      <c r="AC122" s="165"/>
      <c r="AD122" s="165"/>
      <c r="AE122" s="165"/>
      <c r="AF122" s="165"/>
      <c r="AG122" s="165"/>
      <c r="AH122" s="165"/>
      <c r="AI122" s="165"/>
      <c r="AJ122" s="165"/>
      <c r="AK122" s="165"/>
      <c r="AL122" s="165"/>
    </row>
    <row r="123" hidden="1" spans="1:38">
      <c r="A123" s="149" t="s">
        <v>2810</v>
      </c>
      <c r="B123" s="165"/>
      <c r="C123" s="165"/>
      <c r="D123" s="165"/>
      <c r="E123" s="165"/>
      <c r="F123" s="165"/>
      <c r="G123" s="165"/>
      <c r="H123" s="165"/>
      <c r="I123" s="165"/>
      <c r="J123" s="167"/>
      <c r="K123" s="165"/>
      <c r="L123" s="167"/>
      <c r="M123" s="167"/>
      <c r="N123" s="167"/>
      <c r="O123" s="165"/>
      <c r="P123" s="165"/>
      <c r="Q123" s="165"/>
      <c r="R123" s="165"/>
      <c r="S123" s="167"/>
      <c r="T123" s="167"/>
      <c r="U123" s="167"/>
      <c r="V123" s="167"/>
      <c r="W123" s="165"/>
      <c r="X123" s="165"/>
      <c r="Y123" s="165"/>
      <c r="Z123" s="165"/>
      <c r="AA123" s="165"/>
      <c r="AB123" s="165"/>
      <c r="AC123" s="165"/>
      <c r="AD123" s="165"/>
      <c r="AE123" s="165"/>
      <c r="AF123" s="165"/>
      <c r="AG123" s="165"/>
      <c r="AH123" s="165"/>
      <c r="AI123" s="165"/>
      <c r="AJ123" s="165"/>
      <c r="AK123" s="165"/>
      <c r="AL123" s="165"/>
    </row>
    <row r="124" hidden="1" spans="1:38">
      <c r="A124" s="149" t="s">
        <v>2811</v>
      </c>
      <c r="B124" s="165"/>
      <c r="C124" s="165"/>
      <c r="D124" s="165"/>
      <c r="E124" s="165"/>
      <c r="F124" s="165"/>
      <c r="G124" s="165"/>
      <c r="H124" s="165"/>
      <c r="I124" s="165"/>
      <c r="J124" s="167"/>
      <c r="K124" s="165"/>
      <c r="L124" s="167"/>
      <c r="M124" s="167"/>
      <c r="N124" s="167"/>
      <c r="O124" s="165"/>
      <c r="P124" s="165"/>
      <c r="Q124" s="165"/>
      <c r="R124" s="165"/>
      <c r="S124" s="167"/>
      <c r="T124" s="167"/>
      <c r="U124" s="167"/>
      <c r="V124" s="167"/>
      <c r="W124" s="165"/>
      <c r="X124" s="165"/>
      <c r="Y124" s="165"/>
      <c r="Z124" s="165"/>
      <c r="AA124" s="165"/>
      <c r="AB124" s="165"/>
      <c r="AC124" s="165"/>
      <c r="AD124" s="165"/>
      <c r="AE124" s="165"/>
      <c r="AF124" s="165"/>
      <c r="AG124" s="165"/>
      <c r="AH124" s="165"/>
      <c r="AI124" s="165"/>
      <c r="AJ124" s="165"/>
      <c r="AK124" s="165"/>
      <c r="AL124" s="165"/>
    </row>
    <row r="125" hidden="1" spans="1:38">
      <c r="A125" s="149" t="s">
        <v>2812</v>
      </c>
      <c r="B125" s="165"/>
      <c r="C125" s="165"/>
      <c r="D125" s="165"/>
      <c r="E125" s="165"/>
      <c r="F125" s="165"/>
      <c r="G125" s="165"/>
      <c r="H125" s="165"/>
      <c r="I125" s="165"/>
      <c r="J125" s="167"/>
      <c r="K125" s="165"/>
      <c r="L125" s="167"/>
      <c r="M125" s="167"/>
      <c r="N125" s="167"/>
      <c r="O125" s="165"/>
      <c r="P125" s="165"/>
      <c r="Q125" s="165"/>
      <c r="R125" s="165"/>
      <c r="S125" s="167"/>
      <c r="T125" s="167"/>
      <c r="U125" s="167"/>
      <c r="V125" s="167"/>
      <c r="W125" s="165"/>
      <c r="X125" s="165"/>
      <c r="Y125" s="165"/>
      <c r="Z125" s="165"/>
      <c r="AA125" s="165"/>
      <c r="AB125" s="165"/>
      <c r="AC125" s="165"/>
      <c r="AD125" s="165"/>
      <c r="AE125" s="165"/>
      <c r="AF125" s="165"/>
      <c r="AG125" s="165"/>
      <c r="AH125" s="165"/>
      <c r="AI125" s="165"/>
      <c r="AJ125" s="165"/>
      <c r="AK125" s="165"/>
      <c r="AL125" s="165"/>
    </row>
    <row r="126" hidden="1" spans="1:38">
      <c r="A126" s="149" t="s">
        <v>2813</v>
      </c>
      <c r="B126" s="165"/>
      <c r="C126" s="165"/>
      <c r="D126" s="165"/>
      <c r="E126" s="165"/>
      <c r="F126" s="165"/>
      <c r="G126" s="165"/>
      <c r="H126" s="165"/>
      <c r="I126" s="165"/>
      <c r="J126" s="167"/>
      <c r="K126" s="165"/>
      <c r="L126" s="167"/>
      <c r="M126" s="167"/>
      <c r="N126" s="167"/>
      <c r="O126" s="165"/>
      <c r="P126" s="165"/>
      <c r="Q126" s="165"/>
      <c r="R126" s="165"/>
      <c r="S126" s="167"/>
      <c r="T126" s="167"/>
      <c r="U126" s="167"/>
      <c r="V126" s="167"/>
      <c r="W126" s="165"/>
      <c r="X126" s="165"/>
      <c r="Y126" s="165"/>
      <c r="Z126" s="165"/>
      <c r="AA126" s="165"/>
      <c r="AB126" s="165"/>
      <c r="AC126" s="165"/>
      <c r="AD126" s="165"/>
      <c r="AE126" s="165"/>
      <c r="AF126" s="165"/>
      <c r="AG126" s="165"/>
      <c r="AH126" s="165"/>
      <c r="AI126" s="165"/>
      <c r="AJ126" s="165"/>
      <c r="AK126" s="165"/>
      <c r="AL126" s="165"/>
    </row>
    <row r="127" hidden="1" spans="1:38">
      <c r="A127" s="149" t="s">
        <v>2814</v>
      </c>
      <c r="B127" s="165"/>
      <c r="C127" s="165"/>
      <c r="D127" s="165"/>
      <c r="E127" s="165"/>
      <c r="F127" s="165"/>
      <c r="G127" s="165"/>
      <c r="H127" s="165"/>
      <c r="I127" s="165"/>
      <c r="J127" s="167"/>
      <c r="K127" s="165"/>
      <c r="L127" s="167"/>
      <c r="M127" s="167"/>
      <c r="N127" s="167"/>
      <c r="O127" s="165"/>
      <c r="P127" s="165"/>
      <c r="Q127" s="165"/>
      <c r="R127" s="165"/>
      <c r="S127" s="167"/>
      <c r="T127" s="167"/>
      <c r="U127" s="167"/>
      <c r="V127" s="167"/>
      <c r="W127" s="165"/>
      <c r="X127" s="165"/>
      <c r="Y127" s="165"/>
      <c r="Z127" s="165"/>
      <c r="AA127" s="165"/>
      <c r="AB127" s="165"/>
      <c r="AC127" s="165"/>
      <c r="AD127" s="165"/>
      <c r="AE127" s="165"/>
      <c r="AF127" s="165"/>
      <c r="AG127" s="165"/>
      <c r="AH127" s="165"/>
      <c r="AI127" s="165"/>
      <c r="AJ127" s="165"/>
      <c r="AK127" s="165"/>
      <c r="AL127" s="165"/>
    </row>
    <row r="128" hidden="1" spans="1:38">
      <c r="A128" s="149" t="s">
        <v>2815</v>
      </c>
      <c r="B128" s="165"/>
      <c r="C128" s="165"/>
      <c r="D128" s="165"/>
      <c r="E128" s="165"/>
      <c r="F128" s="165"/>
      <c r="G128" s="165"/>
      <c r="H128" s="165"/>
      <c r="I128" s="165"/>
      <c r="J128" s="167"/>
      <c r="K128" s="165"/>
      <c r="L128" s="167"/>
      <c r="M128" s="167"/>
      <c r="N128" s="167"/>
      <c r="O128" s="165"/>
      <c r="P128" s="165"/>
      <c r="Q128" s="165"/>
      <c r="R128" s="165"/>
      <c r="S128" s="167"/>
      <c r="T128" s="167"/>
      <c r="U128" s="167"/>
      <c r="V128" s="167"/>
      <c r="W128" s="165"/>
      <c r="X128" s="165"/>
      <c r="Y128" s="165"/>
      <c r="Z128" s="165"/>
      <c r="AA128" s="165"/>
      <c r="AB128" s="165"/>
      <c r="AC128" s="165"/>
      <c r="AD128" s="165"/>
      <c r="AE128" s="165"/>
      <c r="AF128" s="165"/>
      <c r="AG128" s="165"/>
      <c r="AH128" s="165"/>
      <c r="AI128" s="165"/>
      <c r="AJ128" s="165"/>
      <c r="AK128" s="165"/>
      <c r="AL128" s="165"/>
    </row>
    <row r="129" hidden="1" spans="1:38">
      <c r="A129" s="149" t="s">
        <v>2816</v>
      </c>
      <c r="B129" s="165"/>
      <c r="C129" s="165"/>
      <c r="D129" s="165"/>
      <c r="E129" s="165"/>
      <c r="F129" s="165"/>
      <c r="G129" s="165"/>
      <c r="H129" s="165"/>
      <c r="I129" s="165"/>
      <c r="J129" s="167"/>
      <c r="K129" s="165"/>
      <c r="L129" s="167"/>
      <c r="M129" s="167"/>
      <c r="N129" s="167"/>
      <c r="O129" s="165"/>
      <c r="P129" s="165"/>
      <c r="Q129" s="165"/>
      <c r="R129" s="165"/>
      <c r="S129" s="167"/>
      <c r="T129" s="167"/>
      <c r="U129" s="167"/>
      <c r="V129" s="167"/>
      <c r="W129" s="165"/>
      <c r="X129" s="165"/>
      <c r="Y129" s="165"/>
      <c r="Z129" s="165"/>
      <c r="AA129" s="165"/>
      <c r="AB129" s="165"/>
      <c r="AC129" s="165"/>
      <c r="AD129" s="165"/>
      <c r="AE129" s="165"/>
      <c r="AF129" s="165"/>
      <c r="AG129" s="165"/>
      <c r="AH129" s="165"/>
      <c r="AI129" s="165"/>
      <c r="AJ129" s="165"/>
      <c r="AK129" s="165"/>
      <c r="AL129" s="165"/>
    </row>
    <row r="130" hidden="1" spans="1:38">
      <c r="A130" s="149" t="s">
        <v>2817</v>
      </c>
      <c r="B130" s="165"/>
      <c r="C130" s="165"/>
      <c r="D130" s="165"/>
      <c r="E130" s="165"/>
      <c r="F130" s="165"/>
      <c r="G130" s="165"/>
      <c r="H130" s="165"/>
      <c r="I130" s="165"/>
      <c r="J130" s="167"/>
      <c r="K130" s="165"/>
      <c r="L130" s="167"/>
      <c r="M130" s="167"/>
      <c r="N130" s="167"/>
      <c r="O130" s="165"/>
      <c r="P130" s="165"/>
      <c r="Q130" s="165"/>
      <c r="R130" s="165"/>
      <c r="S130" s="167"/>
      <c r="T130" s="167"/>
      <c r="U130" s="167"/>
      <c r="V130" s="167"/>
      <c r="W130" s="165"/>
      <c r="X130" s="165"/>
      <c r="Y130" s="165"/>
      <c r="Z130" s="165"/>
      <c r="AA130" s="165"/>
      <c r="AB130" s="165"/>
      <c r="AC130" s="165"/>
      <c r="AD130" s="165"/>
      <c r="AE130" s="165"/>
      <c r="AF130" s="165"/>
      <c r="AG130" s="165"/>
      <c r="AH130" s="165"/>
      <c r="AI130" s="165"/>
      <c r="AJ130" s="165"/>
      <c r="AK130" s="165"/>
      <c r="AL130" s="165"/>
    </row>
    <row r="131" hidden="1" spans="1:38">
      <c r="A131" s="149" t="s">
        <v>2818</v>
      </c>
      <c r="B131" s="165"/>
      <c r="C131" s="165"/>
      <c r="D131" s="165"/>
      <c r="E131" s="165"/>
      <c r="F131" s="165"/>
      <c r="G131" s="165"/>
      <c r="H131" s="165"/>
      <c r="I131" s="165"/>
      <c r="J131" s="167"/>
      <c r="K131" s="165"/>
      <c r="L131" s="167"/>
      <c r="M131" s="167"/>
      <c r="N131" s="167"/>
      <c r="O131" s="165"/>
      <c r="P131" s="165"/>
      <c r="Q131" s="165"/>
      <c r="R131" s="165"/>
      <c r="S131" s="167"/>
      <c r="T131" s="167"/>
      <c r="U131" s="167"/>
      <c r="V131" s="167"/>
      <c r="W131" s="165"/>
      <c r="X131" s="165"/>
      <c r="Y131" s="165"/>
      <c r="Z131" s="165"/>
      <c r="AA131" s="165"/>
      <c r="AB131" s="165"/>
      <c r="AC131" s="165"/>
      <c r="AD131" s="165"/>
      <c r="AE131" s="165"/>
      <c r="AF131" s="165"/>
      <c r="AG131" s="165"/>
      <c r="AH131" s="165"/>
      <c r="AI131" s="165"/>
      <c r="AJ131" s="165"/>
      <c r="AK131" s="165"/>
      <c r="AL131" s="165"/>
    </row>
    <row r="132" hidden="1" spans="1:38">
      <c r="A132" s="149" t="s">
        <v>2819</v>
      </c>
      <c r="B132" s="165"/>
      <c r="C132" s="165"/>
      <c r="D132" s="165"/>
      <c r="E132" s="165"/>
      <c r="F132" s="165"/>
      <c r="G132" s="165"/>
      <c r="H132" s="165"/>
      <c r="I132" s="165"/>
      <c r="J132" s="167"/>
      <c r="K132" s="165"/>
      <c r="L132" s="167"/>
      <c r="M132" s="167"/>
      <c r="N132" s="167"/>
      <c r="O132" s="165"/>
      <c r="P132" s="165"/>
      <c r="Q132" s="165"/>
      <c r="R132" s="165"/>
      <c r="S132" s="167"/>
      <c r="T132" s="167"/>
      <c r="U132" s="167"/>
      <c r="V132" s="167"/>
      <c r="W132" s="165"/>
      <c r="X132" s="165"/>
      <c r="Y132" s="165"/>
      <c r="Z132" s="165"/>
      <c r="AA132" s="165"/>
      <c r="AB132" s="165"/>
      <c r="AC132" s="165"/>
      <c r="AD132" s="165"/>
      <c r="AE132" s="165"/>
      <c r="AF132" s="165"/>
      <c r="AG132" s="165"/>
      <c r="AH132" s="165"/>
      <c r="AI132" s="165"/>
      <c r="AJ132" s="165"/>
      <c r="AK132" s="165"/>
      <c r="AL132" s="165"/>
    </row>
    <row r="133" hidden="1" spans="1:38">
      <c r="A133" s="149" t="s">
        <v>2820</v>
      </c>
      <c r="B133" s="165"/>
      <c r="C133" s="165"/>
      <c r="D133" s="165"/>
      <c r="E133" s="165"/>
      <c r="F133" s="165"/>
      <c r="G133" s="165"/>
      <c r="H133" s="165"/>
      <c r="I133" s="165"/>
      <c r="J133" s="167"/>
      <c r="K133" s="165"/>
      <c r="L133" s="167"/>
      <c r="M133" s="167"/>
      <c r="N133" s="167"/>
      <c r="O133" s="165"/>
      <c r="P133" s="165"/>
      <c r="Q133" s="165"/>
      <c r="R133" s="165"/>
      <c r="S133" s="167"/>
      <c r="T133" s="167"/>
      <c r="U133" s="167"/>
      <c r="V133" s="167"/>
      <c r="W133" s="165"/>
      <c r="X133" s="165"/>
      <c r="Y133" s="165"/>
      <c r="Z133" s="165"/>
      <c r="AA133" s="165"/>
      <c r="AB133" s="165"/>
      <c r="AC133" s="165"/>
      <c r="AD133" s="165"/>
      <c r="AE133" s="165"/>
      <c r="AF133" s="165"/>
      <c r="AG133" s="165"/>
      <c r="AH133" s="165"/>
      <c r="AI133" s="165"/>
      <c r="AJ133" s="165"/>
      <c r="AK133" s="165"/>
      <c r="AL133" s="165"/>
    </row>
    <row r="134" hidden="1" spans="1:38">
      <c r="A134" s="149" t="s">
        <v>2821</v>
      </c>
      <c r="B134" s="165"/>
      <c r="C134" s="165"/>
      <c r="D134" s="165"/>
      <c r="E134" s="165"/>
      <c r="F134" s="165"/>
      <c r="G134" s="165"/>
      <c r="H134" s="165"/>
      <c r="I134" s="165"/>
      <c r="J134" s="167"/>
      <c r="K134" s="165"/>
      <c r="L134" s="167"/>
      <c r="M134" s="167"/>
      <c r="N134" s="167"/>
      <c r="O134" s="165"/>
      <c r="P134" s="165"/>
      <c r="Q134" s="165"/>
      <c r="R134" s="165"/>
      <c r="S134" s="167"/>
      <c r="T134" s="167"/>
      <c r="U134" s="167"/>
      <c r="V134" s="167"/>
      <c r="W134" s="165"/>
      <c r="X134" s="165"/>
      <c r="Y134" s="165"/>
      <c r="Z134" s="165"/>
      <c r="AA134" s="165"/>
      <c r="AB134" s="165"/>
      <c r="AC134" s="165"/>
      <c r="AD134" s="165"/>
      <c r="AE134" s="165"/>
      <c r="AF134" s="165"/>
      <c r="AG134" s="165"/>
      <c r="AH134" s="165"/>
      <c r="AI134" s="165"/>
      <c r="AJ134" s="165"/>
      <c r="AK134" s="165"/>
      <c r="AL134" s="165"/>
    </row>
    <row r="135" hidden="1" spans="1:38">
      <c r="A135" s="149" t="s">
        <v>2822</v>
      </c>
      <c r="B135" s="165"/>
      <c r="C135" s="165"/>
      <c r="D135" s="165"/>
      <c r="E135" s="165"/>
      <c r="F135" s="165"/>
      <c r="G135" s="165"/>
      <c r="H135" s="165"/>
      <c r="I135" s="165"/>
      <c r="J135" s="167"/>
      <c r="K135" s="165"/>
      <c r="L135" s="167"/>
      <c r="M135" s="167"/>
      <c r="N135" s="167"/>
      <c r="O135" s="165"/>
      <c r="P135" s="165"/>
      <c r="Q135" s="165"/>
      <c r="R135" s="165"/>
      <c r="S135" s="167"/>
      <c r="T135" s="167"/>
      <c r="U135" s="167"/>
      <c r="V135" s="167"/>
      <c r="W135" s="165"/>
      <c r="X135" s="165"/>
      <c r="Y135" s="165"/>
      <c r="Z135" s="165"/>
      <c r="AA135" s="165"/>
      <c r="AB135" s="165"/>
      <c r="AC135" s="165"/>
      <c r="AD135" s="165"/>
      <c r="AE135" s="165"/>
      <c r="AF135" s="165"/>
      <c r="AG135" s="165"/>
      <c r="AH135" s="165"/>
      <c r="AI135" s="165"/>
      <c r="AJ135" s="165"/>
      <c r="AK135" s="165"/>
      <c r="AL135" s="165"/>
    </row>
    <row r="136" hidden="1" spans="1:38">
      <c r="A136" s="149" t="s">
        <v>2823</v>
      </c>
      <c r="B136" s="165"/>
      <c r="C136" s="165"/>
      <c r="D136" s="165"/>
      <c r="E136" s="165"/>
      <c r="F136" s="165"/>
      <c r="G136" s="165"/>
      <c r="H136" s="165"/>
      <c r="I136" s="165"/>
      <c r="J136" s="167"/>
      <c r="K136" s="165"/>
      <c r="L136" s="167"/>
      <c r="M136" s="167"/>
      <c r="N136" s="167"/>
      <c r="O136" s="165"/>
      <c r="P136" s="165"/>
      <c r="Q136" s="165"/>
      <c r="R136" s="165"/>
      <c r="S136" s="167"/>
      <c r="T136" s="167"/>
      <c r="U136" s="167"/>
      <c r="V136" s="167"/>
      <c r="W136" s="165"/>
      <c r="X136" s="165"/>
      <c r="Y136" s="165"/>
      <c r="Z136" s="165"/>
      <c r="AA136" s="165"/>
      <c r="AB136" s="165"/>
      <c r="AC136" s="165"/>
      <c r="AD136" s="165"/>
      <c r="AE136" s="165"/>
      <c r="AF136" s="165"/>
      <c r="AG136" s="165"/>
      <c r="AH136" s="165"/>
      <c r="AI136" s="165"/>
      <c r="AJ136" s="165"/>
      <c r="AK136" s="165"/>
      <c r="AL136" s="165"/>
    </row>
    <row r="137" hidden="1" spans="1:38">
      <c r="A137" s="149" t="s">
        <v>2824</v>
      </c>
      <c r="B137" s="165"/>
      <c r="C137" s="165"/>
      <c r="D137" s="165"/>
      <c r="E137" s="165"/>
      <c r="F137" s="165"/>
      <c r="G137" s="165"/>
      <c r="H137" s="165"/>
      <c r="I137" s="165"/>
      <c r="J137" s="167"/>
      <c r="K137" s="165"/>
      <c r="L137" s="167"/>
      <c r="M137" s="167"/>
      <c r="N137" s="167"/>
      <c r="O137" s="165"/>
      <c r="P137" s="165"/>
      <c r="Q137" s="165"/>
      <c r="R137" s="165"/>
      <c r="S137" s="167"/>
      <c r="T137" s="167"/>
      <c r="U137" s="167"/>
      <c r="V137" s="167"/>
      <c r="W137" s="165"/>
      <c r="X137" s="165"/>
      <c r="Y137" s="165"/>
      <c r="Z137" s="165"/>
      <c r="AA137" s="165"/>
      <c r="AB137" s="165"/>
      <c r="AC137" s="165"/>
      <c r="AD137" s="165"/>
      <c r="AE137" s="165"/>
      <c r="AF137" s="165"/>
      <c r="AG137" s="165"/>
      <c r="AH137" s="165"/>
      <c r="AI137" s="165"/>
      <c r="AJ137" s="165"/>
      <c r="AK137" s="165"/>
      <c r="AL137" s="165"/>
    </row>
    <row r="138" hidden="1" spans="1:38">
      <c r="A138" s="149" t="s">
        <v>2825</v>
      </c>
      <c r="B138" s="165"/>
      <c r="C138" s="165"/>
      <c r="D138" s="165"/>
      <c r="E138" s="165"/>
      <c r="F138" s="165"/>
      <c r="G138" s="165"/>
      <c r="H138" s="165"/>
      <c r="I138" s="165"/>
      <c r="J138" s="167"/>
      <c r="K138" s="165"/>
      <c r="L138" s="167"/>
      <c r="M138" s="167"/>
      <c r="N138" s="167"/>
      <c r="O138" s="165"/>
      <c r="P138" s="165"/>
      <c r="Q138" s="165"/>
      <c r="R138" s="165"/>
      <c r="S138" s="167"/>
      <c r="T138" s="167"/>
      <c r="U138" s="167"/>
      <c r="V138" s="167"/>
      <c r="W138" s="165"/>
      <c r="X138" s="165"/>
      <c r="Y138" s="165"/>
      <c r="Z138" s="165"/>
      <c r="AA138" s="165"/>
      <c r="AB138" s="165"/>
      <c r="AC138" s="165"/>
      <c r="AD138" s="165"/>
      <c r="AE138" s="165"/>
      <c r="AF138" s="165"/>
      <c r="AG138" s="165"/>
      <c r="AH138" s="165"/>
      <c r="AI138" s="165"/>
      <c r="AJ138" s="165"/>
      <c r="AK138" s="165"/>
      <c r="AL138" s="165"/>
    </row>
    <row r="139" hidden="1" spans="1:38">
      <c r="A139" s="149" t="s">
        <v>2826</v>
      </c>
      <c r="B139" s="165"/>
      <c r="C139" s="165"/>
      <c r="D139" s="165"/>
      <c r="E139" s="165"/>
      <c r="F139" s="165"/>
      <c r="G139" s="165"/>
      <c r="H139" s="165"/>
      <c r="I139" s="165"/>
      <c r="J139" s="167"/>
      <c r="K139" s="165"/>
      <c r="L139" s="167"/>
      <c r="M139" s="167"/>
      <c r="N139" s="167"/>
      <c r="O139" s="165"/>
      <c r="P139" s="165"/>
      <c r="Q139" s="165"/>
      <c r="R139" s="165"/>
      <c r="S139" s="167"/>
      <c r="T139" s="167"/>
      <c r="U139" s="167"/>
      <c r="V139" s="167"/>
      <c r="W139" s="165"/>
      <c r="X139" s="165"/>
      <c r="Y139" s="165"/>
      <c r="Z139" s="165"/>
      <c r="AA139" s="165"/>
      <c r="AB139" s="165"/>
      <c r="AC139" s="165"/>
      <c r="AD139" s="165"/>
      <c r="AE139" s="165"/>
      <c r="AF139" s="165"/>
      <c r="AG139" s="165"/>
      <c r="AH139" s="165"/>
      <c r="AI139" s="165"/>
      <c r="AJ139" s="165"/>
      <c r="AK139" s="165"/>
      <c r="AL139" s="165"/>
    </row>
    <row r="140" hidden="1" spans="1:38">
      <c r="A140" s="149" t="s">
        <v>2827</v>
      </c>
      <c r="B140" s="165"/>
      <c r="C140" s="165"/>
      <c r="D140" s="165"/>
      <c r="E140" s="165"/>
      <c r="F140" s="165"/>
      <c r="G140" s="165"/>
      <c r="H140" s="165"/>
      <c r="I140" s="165"/>
      <c r="J140" s="167"/>
      <c r="K140" s="165"/>
      <c r="L140" s="167"/>
      <c r="M140" s="167"/>
      <c r="N140" s="167"/>
      <c r="O140" s="165"/>
      <c r="P140" s="165"/>
      <c r="Q140" s="165"/>
      <c r="R140" s="165"/>
      <c r="S140" s="167"/>
      <c r="T140" s="167"/>
      <c r="U140" s="167"/>
      <c r="V140" s="167"/>
      <c r="W140" s="165"/>
      <c r="X140" s="165"/>
      <c r="Y140" s="165"/>
      <c r="Z140" s="165"/>
      <c r="AA140" s="165"/>
      <c r="AB140" s="165"/>
      <c r="AC140" s="165"/>
      <c r="AD140" s="165"/>
      <c r="AE140" s="165"/>
      <c r="AF140" s="165"/>
      <c r="AG140" s="165"/>
      <c r="AH140" s="165"/>
      <c r="AI140" s="165"/>
      <c r="AJ140" s="165"/>
      <c r="AK140" s="165"/>
      <c r="AL140" s="165"/>
    </row>
    <row r="141" hidden="1" spans="1:38">
      <c r="A141" s="149" t="s">
        <v>2828</v>
      </c>
      <c r="B141" s="165"/>
      <c r="C141" s="165"/>
      <c r="D141" s="165"/>
      <c r="E141" s="165"/>
      <c r="F141" s="165"/>
      <c r="G141" s="165"/>
      <c r="H141" s="165"/>
      <c r="I141" s="165"/>
      <c r="J141" s="167"/>
      <c r="K141" s="165"/>
      <c r="L141" s="167"/>
      <c r="M141" s="167"/>
      <c r="N141" s="167"/>
      <c r="O141" s="165"/>
      <c r="P141" s="165"/>
      <c r="Q141" s="165"/>
      <c r="R141" s="165"/>
      <c r="S141" s="167"/>
      <c r="T141" s="167"/>
      <c r="U141" s="167"/>
      <c r="V141" s="167"/>
      <c r="W141" s="165"/>
      <c r="X141" s="165"/>
      <c r="Y141" s="165"/>
      <c r="Z141" s="165"/>
      <c r="AA141" s="165"/>
      <c r="AB141" s="165"/>
      <c r="AC141" s="165"/>
      <c r="AD141" s="165"/>
      <c r="AE141" s="165"/>
      <c r="AF141" s="165"/>
      <c r="AG141" s="165"/>
      <c r="AH141" s="165"/>
      <c r="AI141" s="165"/>
      <c r="AJ141" s="165"/>
      <c r="AK141" s="165"/>
      <c r="AL141" s="165"/>
    </row>
    <row r="142" hidden="1" spans="1:38">
      <c r="A142" s="149" t="s">
        <v>2829</v>
      </c>
      <c r="B142" s="165"/>
      <c r="C142" s="165"/>
      <c r="D142" s="165"/>
      <c r="E142" s="165"/>
      <c r="F142" s="165"/>
      <c r="G142" s="165"/>
      <c r="H142" s="165"/>
      <c r="I142" s="165"/>
      <c r="J142" s="167"/>
      <c r="K142" s="165"/>
      <c r="L142" s="167"/>
      <c r="M142" s="167"/>
      <c r="N142" s="167"/>
      <c r="O142" s="165"/>
      <c r="P142" s="165"/>
      <c r="Q142" s="165"/>
      <c r="R142" s="165"/>
      <c r="S142" s="167"/>
      <c r="T142" s="167"/>
      <c r="U142" s="167"/>
      <c r="V142" s="167"/>
      <c r="W142" s="165"/>
      <c r="X142" s="165"/>
      <c r="Y142" s="165"/>
      <c r="Z142" s="165"/>
      <c r="AA142" s="165"/>
      <c r="AB142" s="165"/>
      <c r="AC142" s="165"/>
      <c r="AD142" s="165"/>
      <c r="AE142" s="165"/>
      <c r="AF142" s="165"/>
      <c r="AG142" s="165"/>
      <c r="AH142" s="165"/>
      <c r="AI142" s="165"/>
      <c r="AJ142" s="165"/>
      <c r="AK142" s="165"/>
      <c r="AL142" s="165"/>
    </row>
    <row r="143" hidden="1" spans="1:38">
      <c r="A143" s="149" t="s">
        <v>2830</v>
      </c>
      <c r="B143" s="165"/>
      <c r="C143" s="165"/>
      <c r="D143" s="165"/>
      <c r="E143" s="165"/>
      <c r="F143" s="165"/>
      <c r="G143" s="165"/>
      <c r="H143" s="165"/>
      <c r="I143" s="165"/>
      <c r="J143" s="167"/>
      <c r="K143" s="165"/>
      <c r="L143" s="167"/>
      <c r="M143" s="167"/>
      <c r="N143" s="167"/>
      <c r="O143" s="165"/>
      <c r="P143" s="165"/>
      <c r="Q143" s="165"/>
      <c r="R143" s="165"/>
      <c r="S143" s="167"/>
      <c r="T143" s="167"/>
      <c r="U143" s="167"/>
      <c r="V143" s="167"/>
      <c r="W143" s="165"/>
      <c r="X143" s="165"/>
      <c r="Y143" s="165"/>
      <c r="Z143" s="165"/>
      <c r="AA143" s="165"/>
      <c r="AB143" s="165"/>
      <c r="AC143" s="165"/>
      <c r="AD143" s="165"/>
      <c r="AE143" s="165"/>
      <c r="AF143" s="165"/>
      <c r="AG143" s="165"/>
      <c r="AH143" s="165"/>
      <c r="AI143" s="165"/>
      <c r="AJ143" s="165"/>
      <c r="AK143" s="165"/>
      <c r="AL143" s="165"/>
    </row>
    <row r="144" hidden="1" spans="1:38">
      <c r="A144" s="149" t="s">
        <v>2831</v>
      </c>
      <c r="B144" s="165"/>
      <c r="C144" s="165"/>
      <c r="D144" s="165"/>
      <c r="E144" s="165"/>
      <c r="F144" s="165"/>
      <c r="G144" s="165"/>
      <c r="H144" s="165"/>
      <c r="I144" s="165"/>
      <c r="J144" s="167"/>
      <c r="K144" s="165"/>
      <c r="L144" s="167"/>
      <c r="M144" s="167"/>
      <c r="N144" s="167"/>
      <c r="O144" s="165"/>
      <c r="P144" s="165"/>
      <c r="Q144" s="165"/>
      <c r="R144" s="165"/>
      <c r="S144" s="167"/>
      <c r="T144" s="167"/>
      <c r="U144" s="167"/>
      <c r="V144" s="167"/>
      <c r="W144" s="165"/>
      <c r="X144" s="165"/>
      <c r="Y144" s="165"/>
      <c r="Z144" s="165"/>
      <c r="AA144" s="165"/>
      <c r="AB144" s="165"/>
      <c r="AC144" s="165"/>
      <c r="AD144" s="165"/>
      <c r="AE144" s="165"/>
      <c r="AF144" s="165"/>
      <c r="AG144" s="165"/>
      <c r="AH144" s="165"/>
      <c r="AI144" s="165"/>
      <c r="AJ144" s="165"/>
      <c r="AK144" s="165"/>
      <c r="AL144" s="165"/>
    </row>
    <row r="145" hidden="1" spans="1:38">
      <c r="A145" s="149" t="s">
        <v>2832</v>
      </c>
      <c r="B145" s="165"/>
      <c r="C145" s="165"/>
      <c r="D145" s="165"/>
      <c r="E145" s="165"/>
      <c r="F145" s="165"/>
      <c r="G145" s="165"/>
      <c r="H145" s="165"/>
      <c r="I145" s="165"/>
      <c r="J145" s="167"/>
      <c r="K145" s="165"/>
      <c r="L145" s="167"/>
      <c r="M145" s="167"/>
      <c r="N145" s="167"/>
      <c r="O145" s="165"/>
      <c r="P145" s="165"/>
      <c r="Q145" s="165"/>
      <c r="R145" s="165"/>
      <c r="S145" s="167"/>
      <c r="T145" s="167"/>
      <c r="U145" s="167"/>
      <c r="V145" s="167"/>
      <c r="W145" s="165"/>
      <c r="X145" s="165"/>
      <c r="Y145" s="165"/>
      <c r="Z145" s="165"/>
      <c r="AA145" s="165"/>
      <c r="AB145" s="165"/>
      <c r="AC145" s="165"/>
      <c r="AD145" s="165"/>
      <c r="AE145" s="165"/>
      <c r="AF145" s="165"/>
      <c r="AG145" s="165"/>
      <c r="AH145" s="165"/>
      <c r="AI145" s="165"/>
      <c r="AJ145" s="165"/>
      <c r="AK145" s="165"/>
      <c r="AL145" s="165"/>
    </row>
    <row r="146" hidden="1" spans="1:38">
      <c r="A146" s="149" t="s">
        <v>2833</v>
      </c>
      <c r="B146" s="165"/>
      <c r="C146" s="165"/>
      <c r="D146" s="165"/>
      <c r="E146" s="165"/>
      <c r="F146" s="165"/>
      <c r="G146" s="165"/>
      <c r="H146" s="165"/>
      <c r="I146" s="165"/>
      <c r="J146" s="167"/>
      <c r="K146" s="165"/>
      <c r="L146" s="167"/>
      <c r="M146" s="167"/>
      <c r="N146" s="167"/>
      <c r="O146" s="165"/>
      <c r="P146" s="165"/>
      <c r="Q146" s="165"/>
      <c r="R146" s="165"/>
      <c r="S146" s="167"/>
      <c r="T146" s="167"/>
      <c r="U146" s="167"/>
      <c r="V146" s="167"/>
      <c r="W146" s="165"/>
      <c r="X146" s="165"/>
      <c r="Y146" s="165"/>
      <c r="Z146" s="165"/>
      <c r="AA146" s="165"/>
      <c r="AB146" s="165"/>
      <c r="AC146" s="165"/>
      <c r="AD146" s="165"/>
      <c r="AE146" s="165"/>
      <c r="AF146" s="165"/>
      <c r="AG146" s="165"/>
      <c r="AH146" s="165"/>
      <c r="AI146" s="165"/>
      <c r="AJ146" s="165"/>
      <c r="AK146" s="165"/>
      <c r="AL146" s="165"/>
    </row>
    <row r="147" hidden="1" spans="1:38">
      <c r="A147" s="149" t="s">
        <v>2834</v>
      </c>
      <c r="B147" s="165"/>
      <c r="C147" s="165"/>
      <c r="D147" s="165"/>
      <c r="E147" s="165"/>
      <c r="F147" s="165"/>
      <c r="G147" s="165"/>
      <c r="H147" s="165"/>
      <c r="I147" s="165"/>
      <c r="J147" s="167"/>
      <c r="K147" s="165"/>
      <c r="L147" s="167"/>
      <c r="M147" s="167"/>
      <c r="N147" s="167"/>
      <c r="O147" s="165"/>
      <c r="P147" s="165"/>
      <c r="Q147" s="165"/>
      <c r="R147" s="165"/>
      <c r="S147" s="167"/>
      <c r="T147" s="167"/>
      <c r="U147" s="167"/>
      <c r="V147" s="167"/>
      <c r="W147" s="165"/>
      <c r="X147" s="165"/>
      <c r="Y147" s="165"/>
      <c r="Z147" s="165"/>
      <c r="AA147" s="165"/>
      <c r="AB147" s="165"/>
      <c r="AC147" s="165"/>
      <c r="AD147" s="165"/>
      <c r="AE147" s="165"/>
      <c r="AF147" s="165"/>
      <c r="AG147" s="165"/>
      <c r="AH147" s="165"/>
      <c r="AI147" s="165"/>
      <c r="AJ147" s="165"/>
      <c r="AK147" s="165"/>
      <c r="AL147" s="165"/>
    </row>
    <row r="148" hidden="1" spans="1:38">
      <c r="A148" s="149" t="s">
        <v>2835</v>
      </c>
      <c r="B148" s="165"/>
      <c r="C148" s="165"/>
      <c r="D148" s="165"/>
      <c r="E148" s="165"/>
      <c r="F148" s="165"/>
      <c r="G148" s="165"/>
      <c r="H148" s="165"/>
      <c r="I148" s="165"/>
      <c r="J148" s="167"/>
      <c r="K148" s="165"/>
      <c r="L148" s="167"/>
      <c r="M148" s="167"/>
      <c r="N148" s="167"/>
      <c r="O148" s="165"/>
      <c r="P148" s="165"/>
      <c r="Q148" s="165"/>
      <c r="R148" s="165"/>
      <c r="S148" s="167"/>
      <c r="T148" s="167"/>
      <c r="U148" s="167"/>
      <c r="V148" s="167"/>
      <c r="W148" s="165"/>
      <c r="X148" s="165"/>
      <c r="Y148" s="165"/>
      <c r="Z148" s="165"/>
      <c r="AA148" s="165"/>
      <c r="AB148" s="165"/>
      <c r="AC148" s="165"/>
      <c r="AD148" s="165"/>
      <c r="AE148" s="165"/>
      <c r="AF148" s="165"/>
      <c r="AG148" s="165"/>
      <c r="AH148" s="165"/>
      <c r="AI148" s="165"/>
      <c r="AJ148" s="165"/>
      <c r="AK148" s="165"/>
      <c r="AL148" s="165"/>
    </row>
    <row r="149" hidden="1" spans="1:38">
      <c r="A149" s="149" t="s">
        <v>2836</v>
      </c>
      <c r="B149" s="165"/>
      <c r="C149" s="165"/>
      <c r="D149" s="165"/>
      <c r="E149" s="165"/>
      <c r="F149" s="165"/>
      <c r="G149" s="165"/>
      <c r="H149" s="165"/>
      <c r="I149" s="165"/>
      <c r="J149" s="167"/>
      <c r="K149" s="165"/>
      <c r="L149" s="167"/>
      <c r="M149" s="167"/>
      <c r="N149" s="167"/>
      <c r="O149" s="165"/>
      <c r="P149" s="165"/>
      <c r="Q149" s="165"/>
      <c r="R149" s="165"/>
      <c r="S149" s="167"/>
      <c r="T149" s="167"/>
      <c r="U149" s="167"/>
      <c r="V149" s="167"/>
      <c r="W149" s="165"/>
      <c r="X149" s="165"/>
      <c r="Y149" s="165"/>
      <c r="Z149" s="165"/>
      <c r="AA149" s="165"/>
      <c r="AB149" s="165"/>
      <c r="AC149" s="165"/>
      <c r="AD149" s="165"/>
      <c r="AE149" s="165"/>
      <c r="AF149" s="165"/>
      <c r="AG149" s="165"/>
      <c r="AH149" s="165"/>
      <c r="AI149" s="165"/>
      <c r="AJ149" s="165"/>
      <c r="AK149" s="165"/>
      <c r="AL149" s="165"/>
    </row>
    <row r="150" hidden="1" spans="1:38">
      <c r="A150" s="149" t="s">
        <v>2837</v>
      </c>
      <c r="B150" s="165"/>
      <c r="C150" s="165"/>
      <c r="D150" s="165"/>
      <c r="E150" s="165"/>
      <c r="F150" s="165"/>
      <c r="G150" s="165"/>
      <c r="H150" s="165"/>
      <c r="I150" s="165"/>
      <c r="J150" s="167"/>
      <c r="K150" s="165"/>
      <c r="L150" s="167"/>
      <c r="M150" s="167"/>
      <c r="N150" s="167"/>
      <c r="O150" s="165"/>
      <c r="P150" s="165"/>
      <c r="Q150" s="165"/>
      <c r="R150" s="165"/>
      <c r="S150" s="167"/>
      <c r="T150" s="167"/>
      <c r="U150" s="167"/>
      <c r="V150" s="167"/>
      <c r="W150" s="165"/>
      <c r="X150" s="165"/>
      <c r="Y150" s="165"/>
      <c r="Z150" s="165"/>
      <c r="AA150" s="165"/>
      <c r="AB150" s="165"/>
      <c r="AC150" s="165"/>
      <c r="AD150" s="165"/>
      <c r="AE150" s="165"/>
      <c r="AF150" s="165"/>
      <c r="AG150" s="165"/>
      <c r="AH150" s="165"/>
      <c r="AI150" s="165"/>
      <c r="AJ150" s="165"/>
      <c r="AK150" s="165"/>
      <c r="AL150" s="165"/>
    </row>
    <row r="151" spans="1:1">
      <c r="A151" s="138" t="s">
        <v>2887</v>
      </c>
    </row>
  </sheetData>
  <mergeCells count="5">
    <mergeCell ref="A2:AL2"/>
    <mergeCell ref="A3:AL3"/>
    <mergeCell ref="C4:AL4"/>
    <mergeCell ref="A4:A5"/>
    <mergeCell ref="B4:B5"/>
  </mergeCells>
  <printOptions horizontalCentered="1"/>
  <pageMargins left="0.471527777777778" right="0.471527777777778" top="0.590277777777778" bottom="0.471527777777778" header="0.313888888888889" footer="0.313888888888889"/>
  <pageSetup paperSize="9" scale="7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52"/>
  <sheetViews>
    <sheetView showGridLines="0" showZeros="0" topLeftCell="A135" workbookViewId="0">
      <selection activeCell="X154" sqref="X154"/>
    </sheetView>
  </sheetViews>
  <sheetFormatPr defaultColWidth="5.75" defaultRowHeight="13.5"/>
  <cols>
    <col min="1" max="1" width="15.125" style="138" customWidth="1"/>
    <col min="2" max="2" width="7.375" style="138" customWidth="1"/>
    <col min="3" max="10" width="5.625" style="138" customWidth="1"/>
    <col min="11" max="11" width="5.625" style="139" customWidth="1"/>
    <col min="12" max="15" width="5.625" style="138" customWidth="1"/>
    <col min="16" max="16" width="5.625" style="139" customWidth="1"/>
    <col min="17" max="22" width="5.625" style="138" customWidth="1"/>
    <col min="23" max="23" width="9.375" style="138" customWidth="1"/>
    <col min="24" max="16384" width="5.75" style="138"/>
  </cols>
  <sheetData>
    <row r="1" ht="14.25" spans="1:1">
      <c r="A1" s="41" t="s">
        <v>2888</v>
      </c>
    </row>
    <row r="2" s="137" customFormat="1" ht="33.95" customHeight="1" spans="1:23">
      <c r="A2" s="140"/>
      <c r="B2" s="141" t="s">
        <v>2848</v>
      </c>
      <c r="C2" s="141"/>
      <c r="D2" s="141"/>
      <c r="E2" s="141"/>
      <c r="F2" s="141"/>
      <c r="G2" s="141"/>
      <c r="H2" s="141"/>
      <c r="I2" s="141"/>
      <c r="J2" s="141"/>
      <c r="K2" s="141"/>
      <c r="L2" s="141"/>
      <c r="M2" s="141"/>
      <c r="N2" s="141"/>
      <c r="O2" s="141"/>
      <c r="P2" s="141"/>
      <c r="Q2" s="141"/>
      <c r="R2" s="141"/>
      <c r="S2" s="141"/>
      <c r="T2" s="141"/>
      <c r="U2" s="141"/>
      <c r="V2" s="141"/>
      <c r="W2" s="140"/>
    </row>
    <row r="3" ht="17.1" customHeight="1" spans="1:23">
      <c r="A3" s="142"/>
      <c r="B3" s="143"/>
      <c r="C3" s="143"/>
      <c r="D3" s="143"/>
      <c r="E3" s="143"/>
      <c r="F3" s="143"/>
      <c r="G3" s="143"/>
      <c r="H3" s="143"/>
      <c r="I3" s="143"/>
      <c r="J3" s="143"/>
      <c r="K3" s="143"/>
      <c r="L3" s="143"/>
      <c r="M3" s="143"/>
      <c r="N3" s="143"/>
      <c r="O3" s="143"/>
      <c r="P3" s="143"/>
      <c r="Q3" s="143"/>
      <c r="R3" s="143"/>
      <c r="S3" s="143"/>
      <c r="T3" s="143"/>
      <c r="U3" s="143"/>
      <c r="V3" s="154"/>
      <c r="W3" s="142" t="s">
        <v>19</v>
      </c>
    </row>
    <row r="4" ht="31.5" customHeight="1" spans="1:23">
      <c r="A4" s="144" t="s">
        <v>2889</v>
      </c>
      <c r="B4" s="145" t="s">
        <v>2890</v>
      </c>
      <c r="C4" s="145"/>
      <c r="D4" s="145"/>
      <c r="E4" s="145"/>
      <c r="F4" s="145"/>
      <c r="G4" s="145"/>
      <c r="H4" s="145"/>
      <c r="I4" s="145"/>
      <c r="J4" s="145"/>
      <c r="K4" s="145"/>
      <c r="L4" s="145"/>
      <c r="M4" s="145"/>
      <c r="N4" s="145"/>
      <c r="O4" s="145"/>
      <c r="P4" s="145"/>
      <c r="Q4" s="145"/>
      <c r="R4" s="145"/>
      <c r="S4" s="145"/>
      <c r="T4" s="145"/>
      <c r="U4" s="145"/>
      <c r="V4" s="145"/>
      <c r="W4" s="145"/>
    </row>
    <row r="5" s="138" customFormat="1" ht="72.75" customHeight="1" spans="1:23">
      <c r="A5" s="146"/>
      <c r="B5" s="147" t="s">
        <v>2891</v>
      </c>
      <c r="C5" s="148" t="s">
        <v>2006</v>
      </c>
      <c r="D5" s="148" t="s">
        <v>2892</v>
      </c>
      <c r="E5" s="148" t="s">
        <v>2893</v>
      </c>
      <c r="F5" s="148" t="s">
        <v>2894</v>
      </c>
      <c r="G5" s="148" t="s">
        <v>2008</v>
      </c>
      <c r="H5" s="148" t="s">
        <v>2895</v>
      </c>
      <c r="I5" s="148" t="s">
        <v>2010</v>
      </c>
      <c r="J5" s="148" t="s">
        <v>2896</v>
      </c>
      <c r="K5" s="148" t="s">
        <v>2897</v>
      </c>
      <c r="L5" s="148" t="s">
        <v>2898</v>
      </c>
      <c r="M5" s="148" t="s">
        <v>2899</v>
      </c>
      <c r="N5" s="148" t="s">
        <v>2900</v>
      </c>
      <c r="O5" s="148" t="s">
        <v>2901</v>
      </c>
      <c r="P5" s="148" t="s">
        <v>2902</v>
      </c>
      <c r="Q5" s="148" t="s">
        <v>2903</v>
      </c>
      <c r="R5" s="148" t="s">
        <v>2904</v>
      </c>
      <c r="S5" s="148" t="s">
        <v>2905</v>
      </c>
      <c r="T5" s="148" t="s">
        <v>2906</v>
      </c>
      <c r="U5" s="148" t="s">
        <v>2907</v>
      </c>
      <c r="V5" s="148" t="s">
        <v>2908</v>
      </c>
      <c r="W5" s="148" t="s">
        <v>2909</v>
      </c>
    </row>
    <row r="6" s="138" customFormat="1" ht="17.25" customHeight="1" spans="1:23">
      <c r="A6" s="149" t="s">
        <v>2693</v>
      </c>
      <c r="B6" s="150"/>
      <c r="C6" s="150"/>
      <c r="D6" s="150"/>
      <c r="E6" s="150"/>
      <c r="F6" s="150"/>
      <c r="G6" s="150"/>
      <c r="H6" s="150"/>
      <c r="I6" s="150"/>
      <c r="J6" s="150"/>
      <c r="K6" s="152"/>
      <c r="L6" s="150"/>
      <c r="M6" s="150"/>
      <c r="N6" s="150"/>
      <c r="O6" s="150"/>
      <c r="P6" s="152"/>
      <c r="Q6" s="150"/>
      <c r="R6" s="150"/>
      <c r="S6" s="150"/>
      <c r="T6" s="150"/>
      <c r="U6" s="150"/>
      <c r="V6" s="150"/>
      <c r="W6" s="150"/>
    </row>
    <row r="7" s="138" customFormat="1" ht="17.25" customHeight="1" spans="1:23">
      <c r="A7" s="149" t="s">
        <v>2694</v>
      </c>
      <c r="B7" s="150"/>
      <c r="C7" s="150"/>
      <c r="D7" s="150"/>
      <c r="E7" s="150"/>
      <c r="F7" s="150"/>
      <c r="G7" s="150"/>
      <c r="H7" s="150"/>
      <c r="I7" s="150"/>
      <c r="J7" s="150"/>
      <c r="K7" s="152"/>
      <c r="L7" s="150"/>
      <c r="M7" s="150"/>
      <c r="N7" s="150"/>
      <c r="O7" s="150"/>
      <c r="P7" s="152"/>
      <c r="Q7" s="150"/>
      <c r="R7" s="150"/>
      <c r="S7" s="150"/>
      <c r="T7" s="150"/>
      <c r="U7" s="150"/>
      <c r="V7" s="150"/>
      <c r="W7" s="150"/>
    </row>
    <row r="8" s="138" customFormat="1" ht="17.25" customHeight="1" spans="1:23">
      <c r="A8" s="149" t="s">
        <v>2695</v>
      </c>
      <c r="B8" s="150"/>
      <c r="C8" s="150"/>
      <c r="D8" s="150"/>
      <c r="E8" s="150"/>
      <c r="F8" s="150"/>
      <c r="G8" s="150"/>
      <c r="H8" s="150"/>
      <c r="I8" s="150"/>
      <c r="J8" s="150"/>
      <c r="K8" s="152"/>
      <c r="L8" s="150"/>
      <c r="M8" s="150"/>
      <c r="N8" s="150"/>
      <c r="O8" s="150"/>
      <c r="P8" s="152"/>
      <c r="Q8" s="150"/>
      <c r="R8" s="150"/>
      <c r="S8" s="150"/>
      <c r="T8" s="150"/>
      <c r="U8" s="150"/>
      <c r="V8" s="150"/>
      <c r="W8" s="150"/>
    </row>
    <row r="9" s="138" customFormat="1" ht="17.25" customHeight="1" spans="1:23">
      <c r="A9" s="149" t="s">
        <v>2696</v>
      </c>
      <c r="B9" s="151"/>
      <c r="C9" s="151"/>
      <c r="D9" s="151"/>
      <c r="E9" s="151"/>
      <c r="F9" s="151"/>
      <c r="G9" s="151"/>
      <c r="H9" s="151"/>
      <c r="I9" s="151"/>
      <c r="J9" s="151"/>
      <c r="K9" s="153"/>
      <c r="L9" s="151"/>
      <c r="M9" s="151"/>
      <c r="N9" s="151"/>
      <c r="O9" s="151"/>
      <c r="P9" s="153"/>
      <c r="Q9" s="151"/>
      <c r="R9" s="151"/>
      <c r="S9" s="151"/>
      <c r="T9" s="151"/>
      <c r="U9" s="151"/>
      <c r="V9" s="151"/>
      <c r="W9" s="151"/>
    </row>
    <row r="10" s="138" customFormat="1" ht="17.25" customHeight="1" spans="1:23">
      <c r="A10" s="149" t="s">
        <v>2697</v>
      </c>
      <c r="B10" s="151"/>
      <c r="C10" s="151"/>
      <c r="D10" s="151"/>
      <c r="E10" s="151"/>
      <c r="F10" s="151"/>
      <c r="G10" s="151"/>
      <c r="H10" s="151"/>
      <c r="I10" s="151"/>
      <c r="J10" s="151"/>
      <c r="K10" s="153"/>
      <c r="L10" s="151"/>
      <c r="M10" s="151"/>
      <c r="N10" s="151"/>
      <c r="O10" s="151"/>
      <c r="P10" s="153"/>
      <c r="Q10" s="151"/>
      <c r="R10" s="151"/>
      <c r="S10" s="151"/>
      <c r="T10" s="151"/>
      <c r="U10" s="151"/>
      <c r="V10" s="151"/>
      <c r="W10" s="151"/>
    </row>
    <row r="11" s="138" customFormat="1" ht="17.25" customHeight="1" spans="1:23">
      <c r="A11" s="149" t="s">
        <v>2698</v>
      </c>
      <c r="B11" s="151"/>
      <c r="C11" s="151"/>
      <c r="D11" s="151"/>
      <c r="E11" s="151"/>
      <c r="F11" s="151"/>
      <c r="G11" s="151"/>
      <c r="H11" s="151"/>
      <c r="I11" s="151"/>
      <c r="J11" s="151"/>
      <c r="K11" s="153"/>
      <c r="L11" s="151"/>
      <c r="M11" s="151"/>
      <c r="N11" s="151"/>
      <c r="O11" s="151"/>
      <c r="P11" s="153"/>
      <c r="Q11" s="151"/>
      <c r="R11" s="151"/>
      <c r="S11" s="151"/>
      <c r="T11" s="151"/>
      <c r="U11" s="151"/>
      <c r="V11" s="151"/>
      <c r="W11" s="151"/>
    </row>
    <row r="12" s="138" customFormat="1" ht="17.25" customHeight="1" spans="1:23">
      <c r="A12" s="149" t="s">
        <v>2699</v>
      </c>
      <c r="B12" s="151"/>
      <c r="C12" s="151"/>
      <c r="D12" s="151"/>
      <c r="E12" s="151"/>
      <c r="F12" s="151"/>
      <c r="G12" s="151"/>
      <c r="H12" s="151"/>
      <c r="I12" s="151"/>
      <c r="J12" s="151"/>
      <c r="K12" s="153"/>
      <c r="L12" s="151"/>
      <c r="M12" s="151"/>
      <c r="N12" s="151"/>
      <c r="O12" s="151"/>
      <c r="P12" s="153"/>
      <c r="Q12" s="151"/>
      <c r="R12" s="151"/>
      <c r="S12" s="151"/>
      <c r="T12" s="151"/>
      <c r="U12" s="151"/>
      <c r="V12" s="151"/>
      <c r="W12" s="151"/>
    </row>
    <row r="13" s="138" customFormat="1" ht="17.25" customHeight="1" spans="1:23">
      <c r="A13" s="149" t="s">
        <v>2700</v>
      </c>
      <c r="B13" s="151"/>
      <c r="C13" s="151"/>
      <c r="D13" s="151"/>
      <c r="E13" s="151"/>
      <c r="F13" s="151"/>
      <c r="G13" s="151"/>
      <c r="H13" s="151"/>
      <c r="I13" s="151"/>
      <c r="J13" s="151"/>
      <c r="K13" s="153"/>
      <c r="L13" s="151"/>
      <c r="M13" s="151"/>
      <c r="N13" s="151"/>
      <c r="O13" s="151"/>
      <c r="P13" s="153"/>
      <c r="Q13" s="151"/>
      <c r="R13" s="151"/>
      <c r="S13" s="151"/>
      <c r="T13" s="151"/>
      <c r="U13" s="151"/>
      <c r="V13" s="151"/>
      <c r="W13" s="151"/>
    </row>
    <row r="14" s="138" customFormat="1" ht="17.25" customHeight="1" spans="1:23">
      <c r="A14" s="149" t="s">
        <v>2701</v>
      </c>
      <c r="B14" s="151"/>
      <c r="C14" s="151"/>
      <c r="D14" s="151"/>
      <c r="E14" s="151"/>
      <c r="F14" s="151"/>
      <c r="G14" s="151"/>
      <c r="H14" s="151"/>
      <c r="I14" s="151"/>
      <c r="J14" s="151"/>
      <c r="K14" s="153"/>
      <c r="L14" s="151"/>
      <c r="M14" s="151"/>
      <c r="N14" s="151"/>
      <c r="O14" s="151"/>
      <c r="P14" s="153"/>
      <c r="Q14" s="151"/>
      <c r="R14" s="151"/>
      <c r="S14" s="151"/>
      <c r="T14" s="151"/>
      <c r="U14" s="151"/>
      <c r="V14" s="151"/>
      <c r="W14" s="151"/>
    </row>
    <row r="15" s="138" customFormat="1" ht="17.25" customHeight="1" spans="1:23">
      <c r="A15" s="149" t="s">
        <v>2702</v>
      </c>
      <c r="B15" s="151"/>
      <c r="C15" s="151"/>
      <c r="D15" s="151"/>
      <c r="E15" s="151"/>
      <c r="F15" s="151"/>
      <c r="G15" s="151"/>
      <c r="H15" s="151"/>
      <c r="I15" s="151"/>
      <c r="J15" s="151"/>
      <c r="K15" s="153"/>
      <c r="L15" s="151"/>
      <c r="M15" s="151"/>
      <c r="N15" s="151"/>
      <c r="O15" s="151"/>
      <c r="P15" s="153"/>
      <c r="Q15" s="151"/>
      <c r="R15" s="151"/>
      <c r="S15" s="151"/>
      <c r="T15" s="151"/>
      <c r="U15" s="151"/>
      <c r="V15" s="151"/>
      <c r="W15" s="151"/>
    </row>
    <row r="16" s="138" customFormat="1" ht="17.25" customHeight="1" spans="1:23">
      <c r="A16" s="149" t="s">
        <v>2703</v>
      </c>
      <c r="B16" s="151"/>
      <c r="C16" s="151"/>
      <c r="D16" s="151"/>
      <c r="E16" s="151"/>
      <c r="F16" s="151"/>
      <c r="G16" s="151"/>
      <c r="H16" s="151"/>
      <c r="I16" s="151"/>
      <c r="J16" s="151"/>
      <c r="K16" s="153"/>
      <c r="L16" s="151"/>
      <c r="M16" s="151"/>
      <c r="N16" s="151"/>
      <c r="O16" s="151"/>
      <c r="P16" s="153"/>
      <c r="Q16" s="151"/>
      <c r="R16" s="151"/>
      <c r="S16" s="151"/>
      <c r="T16" s="151"/>
      <c r="U16" s="151"/>
      <c r="V16" s="151"/>
      <c r="W16" s="151"/>
    </row>
    <row r="17" s="138" customFormat="1" ht="17.25" customHeight="1" spans="1:23">
      <c r="A17" s="149" t="s">
        <v>2704</v>
      </c>
      <c r="B17" s="151"/>
      <c r="C17" s="151"/>
      <c r="D17" s="151"/>
      <c r="E17" s="151"/>
      <c r="F17" s="151"/>
      <c r="G17" s="151"/>
      <c r="H17" s="151"/>
      <c r="I17" s="151"/>
      <c r="J17" s="151"/>
      <c r="K17" s="153"/>
      <c r="L17" s="151"/>
      <c r="M17" s="151"/>
      <c r="N17" s="151"/>
      <c r="O17" s="151"/>
      <c r="P17" s="153"/>
      <c r="Q17" s="151"/>
      <c r="R17" s="151"/>
      <c r="S17" s="151"/>
      <c r="T17" s="151"/>
      <c r="U17" s="151"/>
      <c r="V17" s="151"/>
      <c r="W17" s="151"/>
    </row>
    <row r="18" s="138" customFormat="1" ht="15.95" customHeight="1" spans="1:23">
      <c r="A18" s="149" t="s">
        <v>2705</v>
      </c>
      <c r="B18" s="151"/>
      <c r="C18" s="151"/>
      <c r="D18" s="151"/>
      <c r="E18" s="151"/>
      <c r="F18" s="151"/>
      <c r="G18" s="151"/>
      <c r="H18" s="151"/>
      <c r="I18" s="151"/>
      <c r="J18" s="151"/>
      <c r="K18" s="153"/>
      <c r="L18" s="151"/>
      <c r="M18" s="151"/>
      <c r="N18" s="151"/>
      <c r="O18" s="151"/>
      <c r="P18" s="153"/>
      <c r="Q18" s="151"/>
      <c r="R18" s="151"/>
      <c r="S18" s="151"/>
      <c r="T18" s="151"/>
      <c r="U18" s="151"/>
      <c r="V18" s="151"/>
      <c r="W18" s="151"/>
    </row>
    <row r="19" s="138" customFormat="1" ht="15.95" customHeight="1" spans="1:23">
      <c r="A19" s="149" t="s">
        <v>2706</v>
      </c>
      <c r="B19" s="151"/>
      <c r="C19" s="151"/>
      <c r="D19" s="151"/>
      <c r="E19" s="151"/>
      <c r="F19" s="151"/>
      <c r="G19" s="151"/>
      <c r="H19" s="151"/>
      <c r="I19" s="151"/>
      <c r="J19" s="151"/>
      <c r="K19" s="153"/>
      <c r="L19" s="151"/>
      <c r="M19" s="151"/>
      <c r="N19" s="151"/>
      <c r="O19" s="151"/>
      <c r="P19" s="153"/>
      <c r="Q19" s="151"/>
      <c r="R19" s="151"/>
      <c r="S19" s="151"/>
      <c r="T19" s="151"/>
      <c r="U19" s="151"/>
      <c r="V19" s="151"/>
      <c r="W19" s="151"/>
    </row>
    <row r="20" s="138" customFormat="1" ht="15.95" customHeight="1" spans="1:23">
      <c r="A20" s="149" t="s">
        <v>2707</v>
      </c>
      <c r="B20" s="151"/>
      <c r="C20" s="151"/>
      <c r="D20" s="151"/>
      <c r="E20" s="151"/>
      <c r="F20" s="151"/>
      <c r="G20" s="151"/>
      <c r="H20" s="151"/>
      <c r="I20" s="151"/>
      <c r="J20" s="151"/>
      <c r="K20" s="153"/>
      <c r="L20" s="151"/>
      <c r="M20" s="151"/>
      <c r="N20" s="151"/>
      <c r="O20" s="151"/>
      <c r="P20" s="153"/>
      <c r="Q20" s="151"/>
      <c r="R20" s="151"/>
      <c r="S20" s="151"/>
      <c r="T20" s="151"/>
      <c r="U20" s="151"/>
      <c r="V20" s="151"/>
      <c r="W20" s="151"/>
    </row>
    <row r="21" s="138" customFormat="1" ht="15.95" customHeight="1" spans="1:23">
      <c r="A21" s="149" t="s">
        <v>2708</v>
      </c>
      <c r="B21" s="151"/>
      <c r="C21" s="151"/>
      <c r="D21" s="151"/>
      <c r="E21" s="151"/>
      <c r="F21" s="151"/>
      <c r="G21" s="151"/>
      <c r="H21" s="151"/>
      <c r="I21" s="151"/>
      <c r="J21" s="151"/>
      <c r="K21" s="153"/>
      <c r="L21" s="151"/>
      <c r="M21" s="151"/>
      <c r="N21" s="151"/>
      <c r="O21" s="151"/>
      <c r="P21" s="153"/>
      <c r="Q21" s="151"/>
      <c r="R21" s="151"/>
      <c r="S21" s="151"/>
      <c r="T21" s="151"/>
      <c r="U21" s="151"/>
      <c r="V21" s="151"/>
      <c r="W21" s="151"/>
    </row>
    <row r="22" s="138" customFormat="1" ht="15.95" customHeight="1" spans="1:23">
      <c r="A22" s="149" t="s">
        <v>2709</v>
      </c>
      <c r="B22" s="151"/>
      <c r="C22" s="151"/>
      <c r="D22" s="151"/>
      <c r="E22" s="151"/>
      <c r="F22" s="151"/>
      <c r="G22" s="151"/>
      <c r="H22" s="151"/>
      <c r="I22" s="151"/>
      <c r="J22" s="151"/>
      <c r="K22" s="153"/>
      <c r="L22" s="151"/>
      <c r="M22" s="151"/>
      <c r="N22" s="151"/>
      <c r="O22" s="151"/>
      <c r="P22" s="153"/>
      <c r="Q22" s="151"/>
      <c r="R22" s="151"/>
      <c r="S22" s="151"/>
      <c r="T22" s="151"/>
      <c r="U22" s="151"/>
      <c r="V22" s="151"/>
      <c r="W22" s="151"/>
    </row>
    <row r="23" s="138" customFormat="1" ht="15.95" customHeight="1" spans="1:23">
      <c r="A23" s="149" t="s">
        <v>2710</v>
      </c>
      <c r="B23" s="151"/>
      <c r="C23" s="151"/>
      <c r="D23" s="151"/>
      <c r="E23" s="151"/>
      <c r="F23" s="151"/>
      <c r="G23" s="151"/>
      <c r="H23" s="151"/>
      <c r="I23" s="151"/>
      <c r="J23" s="151"/>
      <c r="K23" s="153"/>
      <c r="L23" s="151"/>
      <c r="M23" s="151"/>
      <c r="N23" s="151"/>
      <c r="O23" s="151"/>
      <c r="P23" s="153"/>
      <c r="Q23" s="151"/>
      <c r="R23" s="151"/>
      <c r="S23" s="151"/>
      <c r="T23" s="151"/>
      <c r="U23" s="151"/>
      <c r="V23" s="151"/>
      <c r="W23" s="151"/>
    </row>
    <row r="24" s="138" customFormat="1" ht="15.95" customHeight="1" spans="1:23">
      <c r="A24" s="149" t="s">
        <v>2711</v>
      </c>
      <c r="B24" s="151"/>
      <c r="C24" s="151"/>
      <c r="D24" s="151"/>
      <c r="E24" s="151"/>
      <c r="F24" s="151"/>
      <c r="G24" s="151"/>
      <c r="H24" s="151"/>
      <c r="I24" s="151"/>
      <c r="J24" s="151"/>
      <c r="K24" s="153"/>
      <c r="L24" s="151"/>
      <c r="M24" s="151"/>
      <c r="N24" s="151"/>
      <c r="O24" s="151"/>
      <c r="P24" s="153"/>
      <c r="Q24" s="151"/>
      <c r="R24" s="151"/>
      <c r="S24" s="151"/>
      <c r="T24" s="151"/>
      <c r="U24" s="151"/>
      <c r="V24" s="151"/>
      <c r="W24" s="151"/>
    </row>
    <row r="25" s="138" customFormat="1" ht="15.95" customHeight="1" spans="1:23">
      <c r="A25" s="149" t="s">
        <v>2712</v>
      </c>
      <c r="B25" s="151"/>
      <c r="C25" s="151"/>
      <c r="D25" s="151"/>
      <c r="E25" s="151"/>
      <c r="F25" s="151"/>
      <c r="G25" s="151"/>
      <c r="H25" s="151"/>
      <c r="I25" s="151"/>
      <c r="J25" s="151"/>
      <c r="K25" s="153"/>
      <c r="L25" s="151"/>
      <c r="M25" s="151"/>
      <c r="N25" s="151"/>
      <c r="O25" s="151"/>
      <c r="P25" s="153"/>
      <c r="Q25" s="151"/>
      <c r="R25" s="151"/>
      <c r="S25" s="151"/>
      <c r="T25" s="151"/>
      <c r="U25" s="151"/>
      <c r="V25" s="151"/>
      <c r="W25" s="151"/>
    </row>
    <row r="26" s="138" customFormat="1" ht="15.95" customHeight="1" spans="1:23">
      <c r="A26" s="149" t="s">
        <v>2713</v>
      </c>
      <c r="B26" s="151"/>
      <c r="C26" s="151"/>
      <c r="D26" s="151"/>
      <c r="E26" s="151"/>
      <c r="F26" s="151"/>
      <c r="G26" s="151"/>
      <c r="H26" s="151"/>
      <c r="I26" s="151"/>
      <c r="J26" s="151"/>
      <c r="K26" s="153"/>
      <c r="L26" s="151"/>
      <c r="M26" s="151"/>
      <c r="N26" s="151"/>
      <c r="O26" s="151"/>
      <c r="P26" s="153"/>
      <c r="Q26" s="151"/>
      <c r="R26" s="151"/>
      <c r="S26" s="151"/>
      <c r="T26" s="151"/>
      <c r="U26" s="151"/>
      <c r="V26" s="151"/>
      <c r="W26" s="151"/>
    </row>
    <row r="27" s="138" customFormat="1" ht="15.95" customHeight="1" spans="1:23">
      <c r="A27" s="149" t="s">
        <v>2714</v>
      </c>
      <c r="B27" s="151"/>
      <c r="C27" s="151"/>
      <c r="D27" s="151"/>
      <c r="E27" s="151"/>
      <c r="F27" s="151"/>
      <c r="G27" s="151"/>
      <c r="H27" s="151"/>
      <c r="I27" s="151"/>
      <c r="J27" s="151"/>
      <c r="K27" s="153"/>
      <c r="L27" s="151"/>
      <c r="M27" s="151"/>
      <c r="N27" s="151"/>
      <c r="O27" s="151"/>
      <c r="P27" s="153"/>
      <c r="Q27" s="151"/>
      <c r="R27" s="151"/>
      <c r="S27" s="151"/>
      <c r="T27" s="151"/>
      <c r="U27" s="151"/>
      <c r="V27" s="151"/>
      <c r="W27" s="151"/>
    </row>
    <row r="28" s="138" customFormat="1" ht="15.95" customHeight="1" spans="1:23">
      <c r="A28" s="149" t="s">
        <v>2715</v>
      </c>
      <c r="B28" s="151"/>
      <c r="C28" s="151"/>
      <c r="D28" s="151"/>
      <c r="E28" s="151"/>
      <c r="F28" s="151"/>
      <c r="G28" s="151"/>
      <c r="H28" s="151"/>
      <c r="I28" s="151"/>
      <c r="J28" s="151"/>
      <c r="K28" s="153"/>
      <c r="L28" s="151"/>
      <c r="M28" s="151"/>
      <c r="N28" s="151"/>
      <c r="O28" s="151"/>
      <c r="P28" s="153"/>
      <c r="Q28" s="151"/>
      <c r="R28" s="151"/>
      <c r="S28" s="151"/>
      <c r="T28" s="151"/>
      <c r="U28" s="151"/>
      <c r="V28" s="151"/>
      <c r="W28" s="151"/>
    </row>
    <row r="29" s="138" customFormat="1" ht="15.95" customHeight="1" spans="1:23">
      <c r="A29" s="149" t="s">
        <v>2716</v>
      </c>
      <c r="B29" s="151"/>
      <c r="C29" s="151"/>
      <c r="D29" s="151"/>
      <c r="E29" s="151"/>
      <c r="F29" s="151"/>
      <c r="G29" s="151"/>
      <c r="H29" s="151"/>
      <c r="I29" s="151"/>
      <c r="J29" s="151"/>
      <c r="K29" s="153"/>
      <c r="L29" s="151"/>
      <c r="M29" s="151"/>
      <c r="N29" s="151"/>
      <c r="O29" s="151"/>
      <c r="P29" s="153"/>
      <c r="Q29" s="151"/>
      <c r="R29" s="151"/>
      <c r="S29" s="151"/>
      <c r="T29" s="151"/>
      <c r="U29" s="151"/>
      <c r="V29" s="151"/>
      <c r="W29" s="151"/>
    </row>
    <row r="30" spans="1:23">
      <c r="A30" s="149" t="s">
        <v>2717</v>
      </c>
      <c r="B30" s="151"/>
      <c r="C30" s="151"/>
      <c r="D30" s="151"/>
      <c r="E30" s="151"/>
      <c r="F30" s="151"/>
      <c r="G30" s="151"/>
      <c r="H30" s="151"/>
      <c r="I30" s="151"/>
      <c r="J30" s="151"/>
      <c r="K30" s="153"/>
      <c r="L30" s="151"/>
      <c r="M30" s="151"/>
      <c r="N30" s="151"/>
      <c r="O30" s="151"/>
      <c r="P30" s="153"/>
      <c r="Q30" s="151"/>
      <c r="R30" s="151"/>
      <c r="S30" s="151"/>
      <c r="T30" s="151"/>
      <c r="U30" s="151"/>
      <c r="V30" s="151"/>
      <c r="W30" s="151"/>
    </row>
    <row r="31" spans="1:23">
      <c r="A31" s="149" t="s">
        <v>2718</v>
      </c>
      <c r="B31" s="151"/>
      <c r="C31" s="151"/>
      <c r="D31" s="151"/>
      <c r="E31" s="151"/>
      <c r="F31" s="151"/>
      <c r="G31" s="151"/>
      <c r="H31" s="151"/>
      <c r="I31" s="151"/>
      <c r="J31" s="151"/>
      <c r="K31" s="153"/>
      <c r="L31" s="151"/>
      <c r="M31" s="151"/>
      <c r="N31" s="151"/>
      <c r="O31" s="151"/>
      <c r="P31" s="153"/>
      <c r="Q31" s="151"/>
      <c r="R31" s="151"/>
      <c r="S31" s="151"/>
      <c r="T31" s="151"/>
      <c r="U31" s="151"/>
      <c r="V31" s="151"/>
      <c r="W31" s="151"/>
    </row>
    <row r="32" spans="1:23">
      <c r="A32" s="149" t="s">
        <v>2719</v>
      </c>
      <c r="B32" s="151"/>
      <c r="C32" s="151"/>
      <c r="D32" s="151"/>
      <c r="E32" s="151"/>
      <c r="F32" s="151"/>
      <c r="G32" s="151"/>
      <c r="H32" s="151"/>
      <c r="I32" s="151"/>
      <c r="J32" s="151"/>
      <c r="K32" s="153"/>
      <c r="L32" s="151"/>
      <c r="M32" s="151"/>
      <c r="N32" s="151"/>
      <c r="O32" s="151"/>
      <c r="P32" s="153"/>
      <c r="Q32" s="151"/>
      <c r="R32" s="151"/>
      <c r="S32" s="151"/>
      <c r="T32" s="151"/>
      <c r="U32" s="151"/>
      <c r="V32" s="151"/>
      <c r="W32" s="151"/>
    </row>
    <row r="33" spans="1:23">
      <c r="A33" s="149" t="s">
        <v>2720</v>
      </c>
      <c r="B33" s="151"/>
      <c r="C33" s="151"/>
      <c r="D33" s="151"/>
      <c r="E33" s="151"/>
      <c r="F33" s="151"/>
      <c r="G33" s="151"/>
      <c r="H33" s="151"/>
      <c r="I33" s="151"/>
      <c r="J33" s="151"/>
      <c r="K33" s="153"/>
      <c r="L33" s="151"/>
      <c r="M33" s="151"/>
      <c r="N33" s="151"/>
      <c r="O33" s="151"/>
      <c r="P33" s="153"/>
      <c r="Q33" s="151"/>
      <c r="R33" s="151"/>
      <c r="S33" s="151"/>
      <c r="T33" s="151"/>
      <c r="U33" s="151"/>
      <c r="V33" s="151"/>
      <c r="W33" s="151"/>
    </row>
    <row r="34" spans="1:23">
      <c r="A34" s="149" t="s">
        <v>2721</v>
      </c>
      <c r="B34" s="151"/>
      <c r="C34" s="151"/>
      <c r="D34" s="151"/>
      <c r="E34" s="151"/>
      <c r="F34" s="151"/>
      <c r="G34" s="151"/>
      <c r="H34" s="151"/>
      <c r="I34" s="151"/>
      <c r="J34" s="151"/>
      <c r="K34" s="153"/>
      <c r="L34" s="151"/>
      <c r="M34" s="151"/>
      <c r="N34" s="151"/>
      <c r="O34" s="151"/>
      <c r="P34" s="153"/>
      <c r="Q34" s="151"/>
      <c r="R34" s="151"/>
      <c r="S34" s="151"/>
      <c r="T34" s="151"/>
      <c r="U34" s="151"/>
      <c r="V34" s="151"/>
      <c r="W34" s="151"/>
    </row>
    <row r="35" spans="1:23">
      <c r="A35" s="149" t="s">
        <v>2722</v>
      </c>
      <c r="B35" s="151"/>
      <c r="C35" s="151"/>
      <c r="D35" s="151"/>
      <c r="E35" s="151"/>
      <c r="F35" s="151"/>
      <c r="G35" s="151"/>
      <c r="H35" s="151"/>
      <c r="I35" s="151"/>
      <c r="J35" s="151"/>
      <c r="K35" s="153"/>
      <c r="L35" s="151"/>
      <c r="M35" s="151"/>
      <c r="N35" s="151"/>
      <c r="O35" s="151"/>
      <c r="P35" s="153"/>
      <c r="Q35" s="151"/>
      <c r="R35" s="151"/>
      <c r="S35" s="151"/>
      <c r="T35" s="151"/>
      <c r="U35" s="151"/>
      <c r="V35" s="151"/>
      <c r="W35" s="151"/>
    </row>
    <row r="36" spans="1:23">
      <c r="A36" s="149" t="s">
        <v>2723</v>
      </c>
      <c r="B36" s="151"/>
      <c r="C36" s="151"/>
      <c r="D36" s="151"/>
      <c r="E36" s="151"/>
      <c r="F36" s="151"/>
      <c r="G36" s="151"/>
      <c r="H36" s="151"/>
      <c r="I36" s="151"/>
      <c r="J36" s="151"/>
      <c r="K36" s="153"/>
      <c r="L36" s="151"/>
      <c r="M36" s="151"/>
      <c r="N36" s="151"/>
      <c r="O36" s="151"/>
      <c r="P36" s="153"/>
      <c r="Q36" s="151"/>
      <c r="R36" s="151"/>
      <c r="S36" s="151"/>
      <c r="T36" s="151"/>
      <c r="U36" s="151"/>
      <c r="V36" s="151"/>
      <c r="W36" s="151"/>
    </row>
    <row r="37" spans="1:23">
      <c r="A37" s="149" t="s">
        <v>2724</v>
      </c>
      <c r="B37" s="151"/>
      <c r="C37" s="151"/>
      <c r="D37" s="151"/>
      <c r="E37" s="151"/>
      <c r="F37" s="151"/>
      <c r="G37" s="151"/>
      <c r="H37" s="151"/>
      <c r="I37" s="151"/>
      <c r="J37" s="151"/>
      <c r="K37" s="153"/>
      <c r="L37" s="151"/>
      <c r="M37" s="151"/>
      <c r="N37" s="151"/>
      <c r="O37" s="151"/>
      <c r="P37" s="153"/>
      <c r="Q37" s="151"/>
      <c r="R37" s="151"/>
      <c r="S37" s="151"/>
      <c r="T37" s="151"/>
      <c r="U37" s="151"/>
      <c r="V37" s="151"/>
      <c r="W37" s="151"/>
    </row>
    <row r="38" spans="1:23">
      <c r="A38" s="149" t="s">
        <v>2725</v>
      </c>
      <c r="B38" s="151"/>
      <c r="C38" s="151"/>
      <c r="D38" s="151"/>
      <c r="E38" s="151"/>
      <c r="F38" s="151"/>
      <c r="G38" s="151"/>
      <c r="H38" s="151"/>
      <c r="I38" s="151"/>
      <c r="J38" s="151"/>
      <c r="K38" s="153"/>
      <c r="L38" s="151"/>
      <c r="M38" s="151"/>
      <c r="N38" s="151"/>
      <c r="O38" s="151"/>
      <c r="P38" s="153"/>
      <c r="Q38" s="151"/>
      <c r="R38" s="151"/>
      <c r="S38" s="151"/>
      <c r="T38" s="151"/>
      <c r="U38" s="151"/>
      <c r="V38" s="151"/>
      <c r="W38" s="151"/>
    </row>
    <row r="39" spans="1:23">
      <c r="A39" s="149" t="s">
        <v>2726</v>
      </c>
      <c r="B39" s="151"/>
      <c r="C39" s="151"/>
      <c r="D39" s="151"/>
      <c r="E39" s="151"/>
      <c r="F39" s="151"/>
      <c r="G39" s="151"/>
      <c r="H39" s="151"/>
      <c r="I39" s="151"/>
      <c r="J39" s="151"/>
      <c r="K39" s="153"/>
      <c r="L39" s="151"/>
      <c r="M39" s="151"/>
      <c r="N39" s="151"/>
      <c r="O39" s="151"/>
      <c r="P39" s="153"/>
      <c r="Q39" s="151"/>
      <c r="R39" s="151"/>
      <c r="S39" s="151"/>
      <c r="T39" s="151"/>
      <c r="U39" s="151"/>
      <c r="V39" s="151"/>
      <c r="W39" s="151"/>
    </row>
    <row r="40" spans="1:23">
      <c r="A40" s="149" t="s">
        <v>2727</v>
      </c>
      <c r="B40" s="151"/>
      <c r="C40" s="151"/>
      <c r="D40" s="151"/>
      <c r="E40" s="151"/>
      <c r="F40" s="151"/>
      <c r="G40" s="151"/>
      <c r="H40" s="151"/>
      <c r="I40" s="151"/>
      <c r="J40" s="151"/>
      <c r="K40" s="153"/>
      <c r="L40" s="151"/>
      <c r="M40" s="151"/>
      <c r="N40" s="151"/>
      <c r="O40" s="151"/>
      <c r="P40" s="153"/>
      <c r="Q40" s="151"/>
      <c r="R40" s="151"/>
      <c r="S40" s="151"/>
      <c r="T40" s="151"/>
      <c r="U40" s="151"/>
      <c r="V40" s="151"/>
      <c r="W40" s="151"/>
    </row>
    <row r="41" spans="1:23">
      <c r="A41" s="149" t="s">
        <v>2728</v>
      </c>
      <c r="B41" s="151"/>
      <c r="C41" s="151"/>
      <c r="D41" s="151"/>
      <c r="E41" s="151"/>
      <c r="F41" s="151"/>
      <c r="G41" s="151"/>
      <c r="H41" s="151"/>
      <c r="I41" s="151"/>
      <c r="J41" s="151"/>
      <c r="K41" s="153"/>
      <c r="L41" s="151"/>
      <c r="M41" s="151"/>
      <c r="N41" s="151"/>
      <c r="O41" s="151"/>
      <c r="P41" s="153"/>
      <c r="Q41" s="151"/>
      <c r="R41" s="151"/>
      <c r="S41" s="151"/>
      <c r="T41" s="151"/>
      <c r="U41" s="151"/>
      <c r="V41" s="151"/>
      <c r="W41" s="151"/>
    </row>
    <row r="42" spans="1:23">
      <c r="A42" s="149" t="s">
        <v>2729</v>
      </c>
      <c r="B42" s="151"/>
      <c r="C42" s="151"/>
      <c r="D42" s="151"/>
      <c r="E42" s="151"/>
      <c r="F42" s="151"/>
      <c r="G42" s="151"/>
      <c r="H42" s="151"/>
      <c r="I42" s="151"/>
      <c r="J42" s="151"/>
      <c r="K42" s="153"/>
      <c r="L42" s="151"/>
      <c r="M42" s="151"/>
      <c r="N42" s="151"/>
      <c r="O42" s="151"/>
      <c r="P42" s="153"/>
      <c r="Q42" s="151"/>
      <c r="R42" s="151"/>
      <c r="S42" s="151"/>
      <c r="T42" s="151"/>
      <c r="U42" s="151"/>
      <c r="V42" s="151"/>
      <c r="W42" s="151"/>
    </row>
    <row r="43" spans="1:23">
      <c r="A43" s="149" t="s">
        <v>2730</v>
      </c>
      <c r="B43" s="151"/>
      <c r="C43" s="151"/>
      <c r="D43" s="151"/>
      <c r="E43" s="151"/>
      <c r="F43" s="151"/>
      <c r="G43" s="151"/>
      <c r="H43" s="151"/>
      <c r="I43" s="151"/>
      <c r="J43" s="151"/>
      <c r="K43" s="153"/>
      <c r="L43" s="151"/>
      <c r="M43" s="151"/>
      <c r="N43" s="151"/>
      <c r="O43" s="151"/>
      <c r="P43" s="153"/>
      <c r="Q43" s="151"/>
      <c r="R43" s="151"/>
      <c r="S43" s="151"/>
      <c r="T43" s="151"/>
      <c r="U43" s="151"/>
      <c r="V43" s="151"/>
      <c r="W43" s="151"/>
    </row>
    <row r="44" spans="1:23">
      <c r="A44" s="149" t="s">
        <v>2731</v>
      </c>
      <c r="B44" s="151"/>
      <c r="C44" s="151"/>
      <c r="D44" s="151"/>
      <c r="E44" s="151"/>
      <c r="F44" s="151"/>
      <c r="G44" s="151"/>
      <c r="H44" s="151"/>
      <c r="I44" s="151"/>
      <c r="J44" s="151"/>
      <c r="K44" s="153"/>
      <c r="L44" s="151"/>
      <c r="M44" s="151"/>
      <c r="N44" s="151"/>
      <c r="O44" s="151"/>
      <c r="P44" s="153"/>
      <c r="Q44" s="151"/>
      <c r="R44" s="151"/>
      <c r="S44" s="151"/>
      <c r="T44" s="151"/>
      <c r="U44" s="151"/>
      <c r="V44" s="151"/>
      <c r="W44" s="151"/>
    </row>
    <row r="45" spans="1:23">
      <c r="A45" s="149" t="s">
        <v>2732</v>
      </c>
      <c r="B45" s="151"/>
      <c r="C45" s="151"/>
      <c r="D45" s="151"/>
      <c r="E45" s="151"/>
      <c r="F45" s="151"/>
      <c r="G45" s="151"/>
      <c r="H45" s="151"/>
      <c r="I45" s="151"/>
      <c r="J45" s="151"/>
      <c r="K45" s="153"/>
      <c r="L45" s="151"/>
      <c r="M45" s="151"/>
      <c r="N45" s="151"/>
      <c r="O45" s="151"/>
      <c r="P45" s="153"/>
      <c r="Q45" s="151"/>
      <c r="R45" s="151"/>
      <c r="S45" s="151"/>
      <c r="T45" s="151"/>
      <c r="U45" s="151"/>
      <c r="V45" s="151"/>
      <c r="W45" s="151"/>
    </row>
    <row r="46" spans="1:23">
      <c r="A46" s="149" t="s">
        <v>2733</v>
      </c>
      <c r="B46" s="151"/>
      <c r="C46" s="151"/>
      <c r="D46" s="151"/>
      <c r="E46" s="151"/>
      <c r="F46" s="151"/>
      <c r="G46" s="151"/>
      <c r="H46" s="151"/>
      <c r="I46" s="151"/>
      <c r="J46" s="151"/>
      <c r="K46" s="153"/>
      <c r="L46" s="151"/>
      <c r="M46" s="151"/>
      <c r="N46" s="151"/>
      <c r="O46" s="151"/>
      <c r="P46" s="153"/>
      <c r="Q46" s="151"/>
      <c r="R46" s="151"/>
      <c r="S46" s="151"/>
      <c r="T46" s="151"/>
      <c r="U46" s="151"/>
      <c r="V46" s="151"/>
      <c r="W46" s="151"/>
    </row>
    <row r="47" spans="1:23">
      <c r="A47" s="149" t="s">
        <v>2734</v>
      </c>
      <c r="B47" s="151"/>
      <c r="C47" s="151"/>
      <c r="D47" s="151"/>
      <c r="E47" s="151"/>
      <c r="F47" s="151"/>
      <c r="G47" s="151"/>
      <c r="H47" s="151"/>
      <c r="I47" s="151"/>
      <c r="J47" s="151"/>
      <c r="K47" s="153"/>
      <c r="L47" s="151"/>
      <c r="M47" s="151"/>
      <c r="N47" s="151"/>
      <c r="O47" s="151"/>
      <c r="P47" s="153"/>
      <c r="Q47" s="151"/>
      <c r="R47" s="151"/>
      <c r="S47" s="151"/>
      <c r="T47" s="151"/>
      <c r="U47" s="151"/>
      <c r="V47" s="151"/>
      <c r="W47" s="151"/>
    </row>
    <row r="48" spans="1:23">
      <c r="A48" s="149" t="s">
        <v>2735</v>
      </c>
      <c r="B48" s="151"/>
      <c r="C48" s="151"/>
      <c r="D48" s="151"/>
      <c r="E48" s="151"/>
      <c r="F48" s="151"/>
      <c r="G48" s="151"/>
      <c r="H48" s="151"/>
      <c r="I48" s="151"/>
      <c r="J48" s="151"/>
      <c r="K48" s="153"/>
      <c r="L48" s="151"/>
      <c r="M48" s="151"/>
      <c r="N48" s="151"/>
      <c r="O48" s="151"/>
      <c r="P48" s="153"/>
      <c r="Q48" s="151"/>
      <c r="R48" s="151"/>
      <c r="S48" s="151"/>
      <c r="T48" s="151"/>
      <c r="U48" s="151"/>
      <c r="V48" s="151"/>
      <c r="W48" s="151"/>
    </row>
    <row r="49" spans="1:23">
      <c r="A49" s="149" t="s">
        <v>2736</v>
      </c>
      <c r="B49" s="151"/>
      <c r="C49" s="151"/>
      <c r="D49" s="151"/>
      <c r="E49" s="151"/>
      <c r="F49" s="151"/>
      <c r="G49" s="151"/>
      <c r="H49" s="151"/>
      <c r="I49" s="151"/>
      <c r="J49" s="151"/>
      <c r="K49" s="153"/>
      <c r="L49" s="151"/>
      <c r="M49" s="151"/>
      <c r="N49" s="151"/>
      <c r="O49" s="151"/>
      <c r="P49" s="153"/>
      <c r="Q49" s="151"/>
      <c r="R49" s="151"/>
      <c r="S49" s="151"/>
      <c r="T49" s="151"/>
      <c r="U49" s="151"/>
      <c r="V49" s="151"/>
      <c r="W49" s="151"/>
    </row>
    <row r="50" spans="1:23">
      <c r="A50" s="149" t="s">
        <v>2737</v>
      </c>
      <c r="B50" s="151"/>
      <c r="C50" s="151"/>
      <c r="D50" s="151"/>
      <c r="E50" s="151"/>
      <c r="F50" s="151"/>
      <c r="G50" s="151"/>
      <c r="H50" s="151"/>
      <c r="I50" s="151"/>
      <c r="J50" s="151"/>
      <c r="K50" s="153"/>
      <c r="L50" s="151"/>
      <c r="M50" s="151"/>
      <c r="N50" s="151"/>
      <c r="O50" s="151"/>
      <c r="P50" s="153"/>
      <c r="Q50" s="151"/>
      <c r="R50" s="151"/>
      <c r="S50" s="151"/>
      <c r="T50" s="151"/>
      <c r="U50" s="151"/>
      <c r="V50" s="151"/>
      <c r="W50" s="151"/>
    </row>
    <row r="51" spans="1:23">
      <c r="A51" s="149" t="s">
        <v>2738</v>
      </c>
      <c r="B51" s="151"/>
      <c r="C51" s="151"/>
      <c r="D51" s="151"/>
      <c r="E51" s="151"/>
      <c r="F51" s="151"/>
      <c r="G51" s="151"/>
      <c r="H51" s="151"/>
      <c r="I51" s="151"/>
      <c r="J51" s="151"/>
      <c r="K51" s="153"/>
      <c r="L51" s="151"/>
      <c r="M51" s="151"/>
      <c r="N51" s="151"/>
      <c r="O51" s="151"/>
      <c r="P51" s="153"/>
      <c r="Q51" s="151"/>
      <c r="R51" s="151"/>
      <c r="S51" s="151"/>
      <c r="T51" s="151"/>
      <c r="U51" s="151"/>
      <c r="V51" s="151"/>
      <c r="W51" s="151"/>
    </row>
    <row r="52" spans="1:23">
      <c r="A52" s="149" t="s">
        <v>2739</v>
      </c>
      <c r="B52" s="151"/>
      <c r="C52" s="151"/>
      <c r="D52" s="151"/>
      <c r="E52" s="151"/>
      <c r="F52" s="151"/>
      <c r="G52" s="151"/>
      <c r="H52" s="151"/>
      <c r="I52" s="151"/>
      <c r="J52" s="151"/>
      <c r="K52" s="153"/>
      <c r="L52" s="151"/>
      <c r="M52" s="151"/>
      <c r="N52" s="151"/>
      <c r="O52" s="151"/>
      <c r="P52" s="153"/>
      <c r="Q52" s="151"/>
      <c r="R52" s="151"/>
      <c r="S52" s="151"/>
      <c r="T52" s="151"/>
      <c r="U52" s="151"/>
      <c r="V52" s="151"/>
      <c r="W52" s="151"/>
    </row>
    <row r="53" spans="1:23">
      <c r="A53" s="149" t="s">
        <v>2740</v>
      </c>
      <c r="B53" s="151"/>
      <c r="C53" s="151"/>
      <c r="D53" s="151"/>
      <c r="E53" s="151"/>
      <c r="F53" s="151"/>
      <c r="G53" s="151"/>
      <c r="H53" s="151"/>
      <c r="I53" s="151"/>
      <c r="J53" s="151"/>
      <c r="K53" s="153"/>
      <c r="L53" s="151"/>
      <c r="M53" s="151"/>
      <c r="N53" s="151"/>
      <c r="O53" s="151"/>
      <c r="P53" s="153"/>
      <c r="Q53" s="151"/>
      <c r="R53" s="151"/>
      <c r="S53" s="151"/>
      <c r="T53" s="151"/>
      <c r="U53" s="151"/>
      <c r="V53" s="151"/>
      <c r="W53" s="151"/>
    </row>
    <row r="54" spans="1:23">
      <c r="A54" s="149" t="s">
        <v>2741</v>
      </c>
      <c r="B54" s="151"/>
      <c r="C54" s="151"/>
      <c r="D54" s="151"/>
      <c r="E54" s="151"/>
      <c r="F54" s="151"/>
      <c r="G54" s="151"/>
      <c r="H54" s="151"/>
      <c r="I54" s="151"/>
      <c r="J54" s="151"/>
      <c r="K54" s="153"/>
      <c r="L54" s="151"/>
      <c r="M54" s="151"/>
      <c r="N54" s="151"/>
      <c r="O54" s="151"/>
      <c r="P54" s="153"/>
      <c r="Q54" s="151"/>
      <c r="R54" s="151"/>
      <c r="S54" s="151"/>
      <c r="T54" s="151"/>
      <c r="U54" s="151"/>
      <c r="V54" s="151"/>
      <c r="W54" s="151"/>
    </row>
    <row r="55" spans="1:23">
      <c r="A55" s="149" t="s">
        <v>2742</v>
      </c>
      <c r="B55" s="151"/>
      <c r="C55" s="151"/>
      <c r="D55" s="151"/>
      <c r="E55" s="151"/>
      <c r="F55" s="151"/>
      <c r="G55" s="151"/>
      <c r="H55" s="151"/>
      <c r="I55" s="151"/>
      <c r="J55" s="151"/>
      <c r="K55" s="153"/>
      <c r="L55" s="151"/>
      <c r="M55" s="151"/>
      <c r="N55" s="151"/>
      <c r="O55" s="151"/>
      <c r="P55" s="153"/>
      <c r="Q55" s="151"/>
      <c r="R55" s="151"/>
      <c r="S55" s="151"/>
      <c r="T55" s="151"/>
      <c r="U55" s="151"/>
      <c r="V55" s="151"/>
      <c r="W55" s="151"/>
    </row>
    <row r="56" spans="1:23">
      <c r="A56" s="149" t="s">
        <v>2743</v>
      </c>
      <c r="B56" s="151"/>
      <c r="C56" s="151"/>
      <c r="D56" s="151"/>
      <c r="E56" s="151"/>
      <c r="F56" s="151"/>
      <c r="G56" s="151"/>
      <c r="H56" s="151"/>
      <c r="I56" s="151"/>
      <c r="J56" s="151"/>
      <c r="K56" s="153"/>
      <c r="L56" s="151"/>
      <c r="M56" s="151"/>
      <c r="N56" s="151"/>
      <c r="O56" s="151"/>
      <c r="P56" s="153"/>
      <c r="Q56" s="151"/>
      <c r="R56" s="151"/>
      <c r="S56" s="151"/>
      <c r="T56" s="151"/>
      <c r="U56" s="151"/>
      <c r="V56" s="151"/>
      <c r="W56" s="151"/>
    </row>
    <row r="57" spans="1:23">
      <c r="A57" s="149" t="s">
        <v>2744</v>
      </c>
      <c r="B57" s="151"/>
      <c r="C57" s="151"/>
      <c r="D57" s="151"/>
      <c r="E57" s="151"/>
      <c r="F57" s="151"/>
      <c r="G57" s="151"/>
      <c r="H57" s="151"/>
      <c r="I57" s="151"/>
      <c r="J57" s="151"/>
      <c r="K57" s="153"/>
      <c r="L57" s="151"/>
      <c r="M57" s="151"/>
      <c r="N57" s="151"/>
      <c r="O57" s="151"/>
      <c r="P57" s="153"/>
      <c r="Q57" s="151"/>
      <c r="R57" s="151"/>
      <c r="S57" s="151"/>
      <c r="T57" s="151"/>
      <c r="U57" s="151"/>
      <c r="V57" s="151"/>
      <c r="W57" s="151"/>
    </row>
    <row r="58" spans="1:23">
      <c r="A58" s="149" t="s">
        <v>2745</v>
      </c>
      <c r="B58" s="151"/>
      <c r="C58" s="151"/>
      <c r="D58" s="151"/>
      <c r="E58" s="151"/>
      <c r="F58" s="151"/>
      <c r="G58" s="151"/>
      <c r="H58" s="151"/>
      <c r="I58" s="151"/>
      <c r="J58" s="151"/>
      <c r="K58" s="153"/>
      <c r="L58" s="151"/>
      <c r="M58" s="151"/>
      <c r="N58" s="151"/>
      <c r="O58" s="151"/>
      <c r="P58" s="153"/>
      <c r="Q58" s="151"/>
      <c r="R58" s="151"/>
      <c r="S58" s="151"/>
      <c r="T58" s="151"/>
      <c r="U58" s="151"/>
      <c r="V58" s="151"/>
      <c r="W58" s="151"/>
    </row>
    <row r="59" spans="1:23">
      <c r="A59" s="149" t="s">
        <v>2746</v>
      </c>
      <c r="B59" s="151"/>
      <c r="C59" s="151"/>
      <c r="D59" s="151"/>
      <c r="E59" s="151"/>
      <c r="F59" s="151"/>
      <c r="G59" s="151"/>
      <c r="H59" s="151"/>
      <c r="I59" s="151"/>
      <c r="J59" s="151"/>
      <c r="K59" s="153"/>
      <c r="L59" s="151"/>
      <c r="M59" s="151"/>
      <c r="N59" s="151"/>
      <c r="O59" s="151"/>
      <c r="P59" s="153"/>
      <c r="Q59" s="151"/>
      <c r="R59" s="151"/>
      <c r="S59" s="151"/>
      <c r="T59" s="151"/>
      <c r="U59" s="151"/>
      <c r="V59" s="151"/>
      <c r="W59" s="151"/>
    </row>
    <row r="60" spans="1:23">
      <c r="A60" s="149" t="s">
        <v>2747</v>
      </c>
      <c r="B60" s="151"/>
      <c r="C60" s="151"/>
      <c r="D60" s="151"/>
      <c r="E60" s="151"/>
      <c r="F60" s="151"/>
      <c r="G60" s="151"/>
      <c r="H60" s="151"/>
      <c r="I60" s="151"/>
      <c r="J60" s="151"/>
      <c r="K60" s="153"/>
      <c r="L60" s="151"/>
      <c r="M60" s="151"/>
      <c r="N60" s="151"/>
      <c r="O60" s="151"/>
      <c r="P60" s="153"/>
      <c r="Q60" s="151"/>
      <c r="R60" s="151"/>
      <c r="S60" s="151"/>
      <c r="T60" s="151"/>
      <c r="U60" s="151"/>
      <c r="V60" s="151"/>
      <c r="W60" s="151"/>
    </row>
    <row r="61" spans="1:23">
      <c r="A61" s="149" t="s">
        <v>2748</v>
      </c>
      <c r="B61" s="151"/>
      <c r="C61" s="151"/>
      <c r="D61" s="151"/>
      <c r="E61" s="151"/>
      <c r="F61" s="151"/>
      <c r="G61" s="151"/>
      <c r="H61" s="151"/>
      <c r="I61" s="151"/>
      <c r="J61" s="151"/>
      <c r="K61" s="153"/>
      <c r="L61" s="151"/>
      <c r="M61" s="151"/>
      <c r="N61" s="151"/>
      <c r="O61" s="151"/>
      <c r="P61" s="153"/>
      <c r="Q61" s="151"/>
      <c r="R61" s="151"/>
      <c r="S61" s="151"/>
      <c r="T61" s="151"/>
      <c r="U61" s="151"/>
      <c r="V61" s="151"/>
      <c r="W61" s="151"/>
    </row>
    <row r="62" spans="1:23">
      <c r="A62" s="149" t="s">
        <v>2749</v>
      </c>
      <c r="B62" s="151"/>
      <c r="C62" s="151"/>
      <c r="D62" s="151"/>
      <c r="E62" s="151"/>
      <c r="F62" s="151"/>
      <c r="G62" s="151"/>
      <c r="H62" s="151"/>
      <c r="I62" s="151"/>
      <c r="J62" s="151"/>
      <c r="K62" s="153"/>
      <c r="L62" s="151"/>
      <c r="M62" s="151"/>
      <c r="N62" s="151"/>
      <c r="O62" s="151"/>
      <c r="P62" s="153"/>
      <c r="Q62" s="151"/>
      <c r="R62" s="151"/>
      <c r="S62" s="151"/>
      <c r="T62" s="151"/>
      <c r="U62" s="151"/>
      <c r="V62" s="151"/>
      <c r="W62" s="151"/>
    </row>
    <row r="63" spans="1:23">
      <c r="A63" s="149" t="s">
        <v>2750</v>
      </c>
      <c r="B63" s="151"/>
      <c r="C63" s="151"/>
      <c r="D63" s="151"/>
      <c r="E63" s="151"/>
      <c r="F63" s="151"/>
      <c r="G63" s="151"/>
      <c r="H63" s="151"/>
      <c r="I63" s="151"/>
      <c r="J63" s="151"/>
      <c r="K63" s="153"/>
      <c r="L63" s="151"/>
      <c r="M63" s="151"/>
      <c r="N63" s="151"/>
      <c r="O63" s="151"/>
      <c r="P63" s="153"/>
      <c r="Q63" s="151"/>
      <c r="R63" s="151"/>
      <c r="S63" s="151"/>
      <c r="T63" s="151"/>
      <c r="U63" s="151"/>
      <c r="V63" s="151"/>
      <c r="W63" s="151"/>
    </row>
    <row r="64" spans="1:23">
      <c r="A64" s="149" t="s">
        <v>2751</v>
      </c>
      <c r="B64" s="151"/>
      <c r="C64" s="151"/>
      <c r="D64" s="151"/>
      <c r="E64" s="151"/>
      <c r="F64" s="151"/>
      <c r="G64" s="151"/>
      <c r="H64" s="151"/>
      <c r="I64" s="151"/>
      <c r="J64" s="151"/>
      <c r="K64" s="153"/>
      <c r="L64" s="151"/>
      <c r="M64" s="151"/>
      <c r="N64" s="151"/>
      <c r="O64" s="151"/>
      <c r="P64" s="153"/>
      <c r="Q64" s="151"/>
      <c r="R64" s="151"/>
      <c r="S64" s="151"/>
      <c r="T64" s="151"/>
      <c r="U64" s="151"/>
      <c r="V64" s="151"/>
      <c r="W64" s="151"/>
    </row>
    <row r="65" spans="1:23">
      <c r="A65" s="149" t="s">
        <v>2752</v>
      </c>
      <c r="B65" s="151"/>
      <c r="C65" s="151"/>
      <c r="D65" s="151"/>
      <c r="E65" s="151"/>
      <c r="F65" s="151"/>
      <c r="G65" s="151"/>
      <c r="H65" s="151"/>
      <c r="I65" s="151"/>
      <c r="J65" s="151"/>
      <c r="K65" s="153"/>
      <c r="L65" s="151"/>
      <c r="M65" s="151"/>
      <c r="N65" s="151"/>
      <c r="O65" s="151"/>
      <c r="P65" s="153"/>
      <c r="Q65" s="151"/>
      <c r="R65" s="151"/>
      <c r="S65" s="151"/>
      <c r="T65" s="151"/>
      <c r="U65" s="151"/>
      <c r="V65" s="151"/>
      <c r="W65" s="151"/>
    </row>
    <row r="66" spans="1:23">
      <c r="A66" s="149" t="s">
        <v>2753</v>
      </c>
      <c r="B66" s="151"/>
      <c r="C66" s="151"/>
      <c r="D66" s="151"/>
      <c r="E66" s="151"/>
      <c r="F66" s="151"/>
      <c r="G66" s="151"/>
      <c r="H66" s="151"/>
      <c r="I66" s="151"/>
      <c r="J66" s="151"/>
      <c r="K66" s="153"/>
      <c r="L66" s="151"/>
      <c r="M66" s="151"/>
      <c r="N66" s="151"/>
      <c r="O66" s="151"/>
      <c r="P66" s="153"/>
      <c r="Q66" s="151"/>
      <c r="R66" s="151"/>
      <c r="S66" s="151"/>
      <c r="T66" s="151"/>
      <c r="U66" s="151"/>
      <c r="V66" s="151"/>
      <c r="W66" s="151"/>
    </row>
    <row r="67" spans="1:23">
      <c r="A67" s="149" t="s">
        <v>2754</v>
      </c>
      <c r="B67" s="151"/>
      <c r="C67" s="151"/>
      <c r="D67" s="151"/>
      <c r="E67" s="151"/>
      <c r="F67" s="151"/>
      <c r="G67" s="151"/>
      <c r="H67" s="151"/>
      <c r="I67" s="151"/>
      <c r="J67" s="151"/>
      <c r="K67" s="153"/>
      <c r="L67" s="151"/>
      <c r="M67" s="151"/>
      <c r="N67" s="151"/>
      <c r="O67" s="151"/>
      <c r="P67" s="153"/>
      <c r="Q67" s="151"/>
      <c r="R67" s="151"/>
      <c r="S67" s="151"/>
      <c r="T67" s="151"/>
      <c r="U67" s="151"/>
      <c r="V67" s="151"/>
      <c r="W67" s="151"/>
    </row>
    <row r="68" spans="1:23">
      <c r="A68" s="149" t="s">
        <v>2755</v>
      </c>
      <c r="B68" s="151"/>
      <c r="C68" s="151"/>
      <c r="D68" s="151"/>
      <c r="E68" s="151"/>
      <c r="F68" s="151"/>
      <c r="G68" s="151"/>
      <c r="H68" s="151"/>
      <c r="I68" s="151"/>
      <c r="J68" s="151"/>
      <c r="K68" s="153"/>
      <c r="L68" s="151"/>
      <c r="M68" s="151"/>
      <c r="N68" s="151"/>
      <c r="O68" s="151"/>
      <c r="P68" s="153"/>
      <c r="Q68" s="151"/>
      <c r="R68" s="151"/>
      <c r="S68" s="151"/>
      <c r="T68" s="151"/>
      <c r="U68" s="151"/>
      <c r="V68" s="151"/>
      <c r="W68" s="151"/>
    </row>
    <row r="69" spans="1:23">
      <c r="A69" s="149" t="s">
        <v>2756</v>
      </c>
      <c r="B69" s="151"/>
      <c r="C69" s="151"/>
      <c r="D69" s="151"/>
      <c r="E69" s="151"/>
      <c r="F69" s="151"/>
      <c r="G69" s="151"/>
      <c r="H69" s="151"/>
      <c r="I69" s="151"/>
      <c r="J69" s="151"/>
      <c r="K69" s="153"/>
      <c r="L69" s="151"/>
      <c r="M69" s="151"/>
      <c r="N69" s="151"/>
      <c r="O69" s="151"/>
      <c r="P69" s="153"/>
      <c r="Q69" s="151"/>
      <c r="R69" s="151"/>
      <c r="S69" s="151"/>
      <c r="T69" s="151"/>
      <c r="U69" s="151"/>
      <c r="V69" s="151"/>
      <c r="W69" s="151"/>
    </row>
    <row r="70" spans="1:23">
      <c r="A70" s="149" t="s">
        <v>2757</v>
      </c>
      <c r="B70" s="151"/>
      <c r="C70" s="151"/>
      <c r="D70" s="151"/>
      <c r="E70" s="151"/>
      <c r="F70" s="151"/>
      <c r="G70" s="151"/>
      <c r="H70" s="151"/>
      <c r="I70" s="151"/>
      <c r="J70" s="151"/>
      <c r="K70" s="153"/>
      <c r="L70" s="151"/>
      <c r="M70" s="151"/>
      <c r="N70" s="151"/>
      <c r="O70" s="151"/>
      <c r="P70" s="153"/>
      <c r="Q70" s="151"/>
      <c r="R70" s="151"/>
      <c r="S70" s="151"/>
      <c r="T70" s="151"/>
      <c r="U70" s="151"/>
      <c r="V70" s="151"/>
      <c r="W70" s="151"/>
    </row>
    <row r="71" spans="1:23">
      <c r="A71" s="149" t="s">
        <v>2758</v>
      </c>
      <c r="B71" s="151"/>
      <c r="C71" s="151"/>
      <c r="D71" s="151"/>
      <c r="E71" s="151"/>
      <c r="F71" s="151"/>
      <c r="G71" s="151"/>
      <c r="H71" s="151"/>
      <c r="I71" s="151"/>
      <c r="J71" s="151"/>
      <c r="K71" s="153"/>
      <c r="L71" s="151"/>
      <c r="M71" s="151"/>
      <c r="N71" s="151"/>
      <c r="O71" s="151"/>
      <c r="P71" s="153"/>
      <c r="Q71" s="151"/>
      <c r="R71" s="151"/>
      <c r="S71" s="151"/>
      <c r="T71" s="151"/>
      <c r="U71" s="151"/>
      <c r="V71" s="151"/>
      <c r="W71" s="151"/>
    </row>
    <row r="72" spans="1:23">
      <c r="A72" s="149" t="s">
        <v>2759</v>
      </c>
      <c r="B72" s="151"/>
      <c r="C72" s="151"/>
      <c r="D72" s="151"/>
      <c r="E72" s="151"/>
      <c r="F72" s="151"/>
      <c r="G72" s="151"/>
      <c r="H72" s="151"/>
      <c r="I72" s="151"/>
      <c r="J72" s="151"/>
      <c r="K72" s="153"/>
      <c r="L72" s="151"/>
      <c r="M72" s="151"/>
      <c r="N72" s="151"/>
      <c r="O72" s="151"/>
      <c r="P72" s="153"/>
      <c r="Q72" s="151"/>
      <c r="R72" s="151"/>
      <c r="S72" s="151"/>
      <c r="T72" s="151"/>
      <c r="U72" s="151"/>
      <c r="V72" s="151"/>
      <c r="W72" s="151"/>
    </row>
    <row r="73" spans="1:23">
      <c r="A73" s="149" t="s">
        <v>2760</v>
      </c>
      <c r="B73" s="151"/>
      <c r="C73" s="151"/>
      <c r="D73" s="151"/>
      <c r="E73" s="151"/>
      <c r="F73" s="151"/>
      <c r="G73" s="151"/>
      <c r="H73" s="151"/>
      <c r="I73" s="151"/>
      <c r="J73" s="151"/>
      <c r="K73" s="153"/>
      <c r="L73" s="151"/>
      <c r="M73" s="151"/>
      <c r="N73" s="151"/>
      <c r="O73" s="151"/>
      <c r="P73" s="153"/>
      <c r="Q73" s="151"/>
      <c r="R73" s="151"/>
      <c r="S73" s="151"/>
      <c r="T73" s="151"/>
      <c r="U73" s="151"/>
      <c r="V73" s="151"/>
      <c r="W73" s="151"/>
    </row>
    <row r="74" spans="1:23">
      <c r="A74" s="149" t="s">
        <v>2761</v>
      </c>
      <c r="B74" s="151"/>
      <c r="C74" s="151"/>
      <c r="D74" s="151"/>
      <c r="E74" s="151"/>
      <c r="F74" s="151"/>
      <c r="G74" s="151"/>
      <c r="H74" s="151"/>
      <c r="I74" s="151"/>
      <c r="J74" s="151"/>
      <c r="K74" s="153"/>
      <c r="L74" s="151"/>
      <c r="M74" s="151"/>
      <c r="N74" s="151"/>
      <c r="O74" s="151"/>
      <c r="P74" s="153"/>
      <c r="Q74" s="151"/>
      <c r="R74" s="151"/>
      <c r="S74" s="151"/>
      <c r="T74" s="151"/>
      <c r="U74" s="151"/>
      <c r="V74" s="151"/>
      <c r="W74" s="151"/>
    </row>
    <row r="75" spans="1:23">
      <c r="A75" s="149" t="s">
        <v>2762</v>
      </c>
      <c r="B75" s="151"/>
      <c r="C75" s="151"/>
      <c r="D75" s="151"/>
      <c r="E75" s="151"/>
      <c r="F75" s="151"/>
      <c r="G75" s="151"/>
      <c r="H75" s="151"/>
      <c r="I75" s="151"/>
      <c r="J75" s="151"/>
      <c r="K75" s="153"/>
      <c r="L75" s="151"/>
      <c r="M75" s="151"/>
      <c r="N75" s="151"/>
      <c r="O75" s="151"/>
      <c r="P75" s="153"/>
      <c r="Q75" s="151"/>
      <c r="R75" s="151"/>
      <c r="S75" s="151"/>
      <c r="T75" s="151"/>
      <c r="U75" s="151"/>
      <c r="V75" s="151"/>
      <c r="W75" s="151"/>
    </row>
    <row r="76" spans="1:23">
      <c r="A76" s="149" t="s">
        <v>2763</v>
      </c>
      <c r="B76" s="151"/>
      <c r="C76" s="151"/>
      <c r="D76" s="151"/>
      <c r="E76" s="151"/>
      <c r="F76" s="151"/>
      <c r="G76" s="151"/>
      <c r="H76" s="151"/>
      <c r="I76" s="151"/>
      <c r="J76" s="151"/>
      <c r="K76" s="153"/>
      <c r="L76" s="151"/>
      <c r="M76" s="151"/>
      <c r="N76" s="151"/>
      <c r="O76" s="151"/>
      <c r="P76" s="153"/>
      <c r="Q76" s="151"/>
      <c r="R76" s="151"/>
      <c r="S76" s="151"/>
      <c r="T76" s="151"/>
      <c r="U76" s="151"/>
      <c r="V76" s="151"/>
      <c r="W76" s="151"/>
    </row>
    <row r="77" spans="1:23">
      <c r="A77" s="149" t="s">
        <v>2764</v>
      </c>
      <c r="B77" s="151"/>
      <c r="C77" s="151"/>
      <c r="D77" s="151"/>
      <c r="E77" s="151"/>
      <c r="F77" s="151"/>
      <c r="G77" s="151"/>
      <c r="H77" s="151"/>
      <c r="I77" s="151"/>
      <c r="J77" s="151"/>
      <c r="K77" s="153"/>
      <c r="L77" s="151"/>
      <c r="M77" s="151"/>
      <c r="N77" s="151"/>
      <c r="O77" s="151"/>
      <c r="P77" s="153"/>
      <c r="Q77" s="151"/>
      <c r="R77" s="151"/>
      <c r="S77" s="151"/>
      <c r="T77" s="151"/>
      <c r="U77" s="151"/>
      <c r="V77" s="151"/>
      <c r="W77" s="151"/>
    </row>
    <row r="78" spans="1:23">
      <c r="A78" s="149" t="s">
        <v>2765</v>
      </c>
      <c r="B78" s="151"/>
      <c r="C78" s="151"/>
      <c r="D78" s="151"/>
      <c r="E78" s="151"/>
      <c r="F78" s="151"/>
      <c r="G78" s="151"/>
      <c r="H78" s="151"/>
      <c r="I78" s="151"/>
      <c r="J78" s="151"/>
      <c r="K78" s="153"/>
      <c r="L78" s="151"/>
      <c r="M78" s="151"/>
      <c r="N78" s="151"/>
      <c r="O78" s="151"/>
      <c r="P78" s="153"/>
      <c r="Q78" s="151"/>
      <c r="R78" s="151"/>
      <c r="S78" s="151"/>
      <c r="T78" s="151"/>
      <c r="U78" s="151"/>
      <c r="V78" s="151"/>
      <c r="W78" s="151"/>
    </row>
    <row r="79" spans="1:23">
      <c r="A79" s="149" t="s">
        <v>2766</v>
      </c>
      <c r="B79" s="151"/>
      <c r="C79" s="151"/>
      <c r="D79" s="151"/>
      <c r="E79" s="151"/>
      <c r="F79" s="151"/>
      <c r="G79" s="151"/>
      <c r="H79" s="151"/>
      <c r="I79" s="151"/>
      <c r="J79" s="151"/>
      <c r="K79" s="153"/>
      <c r="L79" s="151"/>
      <c r="M79" s="151"/>
      <c r="N79" s="151"/>
      <c r="O79" s="151"/>
      <c r="P79" s="153"/>
      <c r="Q79" s="151"/>
      <c r="R79" s="151"/>
      <c r="S79" s="151"/>
      <c r="T79" s="151"/>
      <c r="U79" s="151"/>
      <c r="V79" s="151"/>
      <c r="W79" s="151"/>
    </row>
    <row r="80" spans="1:23">
      <c r="A80" s="149" t="s">
        <v>2767</v>
      </c>
      <c r="B80" s="151"/>
      <c r="C80" s="151"/>
      <c r="D80" s="151"/>
      <c r="E80" s="151"/>
      <c r="F80" s="151"/>
      <c r="G80" s="151"/>
      <c r="H80" s="151"/>
      <c r="I80" s="151"/>
      <c r="J80" s="151"/>
      <c r="K80" s="153"/>
      <c r="L80" s="151"/>
      <c r="M80" s="151"/>
      <c r="N80" s="151"/>
      <c r="O80" s="151"/>
      <c r="P80" s="153"/>
      <c r="Q80" s="151"/>
      <c r="R80" s="151"/>
      <c r="S80" s="151"/>
      <c r="T80" s="151"/>
      <c r="U80" s="151"/>
      <c r="V80" s="151"/>
      <c r="W80" s="151"/>
    </row>
    <row r="81" spans="1:23">
      <c r="A81" s="149" t="s">
        <v>2768</v>
      </c>
      <c r="B81" s="151"/>
      <c r="C81" s="151"/>
      <c r="D81" s="151"/>
      <c r="E81" s="151"/>
      <c r="F81" s="151"/>
      <c r="G81" s="151"/>
      <c r="H81" s="151"/>
      <c r="I81" s="151"/>
      <c r="J81" s="151"/>
      <c r="K81" s="153"/>
      <c r="L81" s="151"/>
      <c r="M81" s="151"/>
      <c r="N81" s="151"/>
      <c r="O81" s="151"/>
      <c r="P81" s="153"/>
      <c r="Q81" s="151"/>
      <c r="R81" s="151"/>
      <c r="S81" s="151"/>
      <c r="T81" s="151"/>
      <c r="U81" s="151"/>
      <c r="V81" s="151"/>
      <c r="W81" s="151"/>
    </row>
    <row r="82" spans="1:23">
      <c r="A82" s="149" t="s">
        <v>2769</v>
      </c>
      <c r="B82" s="151"/>
      <c r="C82" s="151"/>
      <c r="D82" s="151"/>
      <c r="E82" s="151"/>
      <c r="F82" s="151"/>
      <c r="G82" s="151"/>
      <c r="H82" s="151"/>
      <c r="I82" s="151"/>
      <c r="J82" s="151"/>
      <c r="K82" s="153"/>
      <c r="L82" s="151"/>
      <c r="M82" s="151"/>
      <c r="N82" s="151"/>
      <c r="O82" s="151"/>
      <c r="P82" s="153"/>
      <c r="Q82" s="151"/>
      <c r="R82" s="151"/>
      <c r="S82" s="151"/>
      <c r="T82" s="151"/>
      <c r="U82" s="151"/>
      <c r="V82" s="151"/>
      <c r="W82" s="151"/>
    </row>
    <row r="83" spans="1:23">
      <c r="A83" s="149" t="s">
        <v>2770</v>
      </c>
      <c r="B83" s="151"/>
      <c r="C83" s="151"/>
      <c r="D83" s="151"/>
      <c r="E83" s="151"/>
      <c r="F83" s="151"/>
      <c r="G83" s="151"/>
      <c r="H83" s="151"/>
      <c r="I83" s="151"/>
      <c r="J83" s="151"/>
      <c r="K83" s="153"/>
      <c r="L83" s="151"/>
      <c r="M83" s="151"/>
      <c r="N83" s="151"/>
      <c r="O83" s="151"/>
      <c r="P83" s="153"/>
      <c r="Q83" s="151"/>
      <c r="R83" s="151"/>
      <c r="S83" s="151"/>
      <c r="T83" s="151"/>
      <c r="U83" s="151"/>
      <c r="V83" s="151"/>
      <c r="W83" s="151"/>
    </row>
    <row r="84" spans="1:23">
      <c r="A84" s="149" t="s">
        <v>2771</v>
      </c>
      <c r="B84" s="151"/>
      <c r="C84" s="151"/>
      <c r="D84" s="151"/>
      <c r="E84" s="151"/>
      <c r="F84" s="151"/>
      <c r="G84" s="151"/>
      <c r="H84" s="151"/>
      <c r="I84" s="151"/>
      <c r="J84" s="151"/>
      <c r="K84" s="153"/>
      <c r="L84" s="151"/>
      <c r="M84" s="151"/>
      <c r="N84" s="151"/>
      <c r="O84" s="151"/>
      <c r="P84" s="153"/>
      <c r="Q84" s="151"/>
      <c r="R84" s="151"/>
      <c r="S84" s="151"/>
      <c r="T84" s="151"/>
      <c r="U84" s="151"/>
      <c r="V84" s="151"/>
      <c r="W84" s="151"/>
    </row>
    <row r="85" spans="1:23">
      <c r="A85" s="149" t="s">
        <v>2772</v>
      </c>
      <c r="B85" s="151"/>
      <c r="C85" s="151"/>
      <c r="D85" s="151"/>
      <c r="E85" s="151"/>
      <c r="F85" s="151"/>
      <c r="G85" s="151"/>
      <c r="H85" s="151"/>
      <c r="I85" s="151"/>
      <c r="J85" s="151"/>
      <c r="K85" s="153"/>
      <c r="L85" s="151"/>
      <c r="M85" s="151"/>
      <c r="N85" s="151"/>
      <c r="O85" s="151"/>
      <c r="P85" s="153"/>
      <c r="Q85" s="151"/>
      <c r="R85" s="151"/>
      <c r="S85" s="151"/>
      <c r="T85" s="151"/>
      <c r="U85" s="151"/>
      <c r="V85" s="151"/>
      <c r="W85" s="151"/>
    </row>
    <row r="86" spans="1:23">
      <c r="A86" s="149" t="s">
        <v>2773</v>
      </c>
      <c r="B86" s="151"/>
      <c r="C86" s="151"/>
      <c r="D86" s="151"/>
      <c r="E86" s="151"/>
      <c r="F86" s="151"/>
      <c r="G86" s="151"/>
      <c r="H86" s="151"/>
      <c r="I86" s="151"/>
      <c r="J86" s="151"/>
      <c r="K86" s="153"/>
      <c r="L86" s="151"/>
      <c r="M86" s="151"/>
      <c r="N86" s="151"/>
      <c r="O86" s="151"/>
      <c r="P86" s="153"/>
      <c r="Q86" s="151"/>
      <c r="R86" s="151"/>
      <c r="S86" s="151"/>
      <c r="T86" s="151"/>
      <c r="U86" s="151"/>
      <c r="V86" s="151"/>
      <c r="W86" s="151"/>
    </row>
    <row r="87" spans="1:23">
      <c r="A87" s="149" t="s">
        <v>2886</v>
      </c>
      <c r="B87" s="151"/>
      <c r="C87" s="151"/>
      <c r="D87" s="151"/>
      <c r="E87" s="151"/>
      <c r="F87" s="151"/>
      <c r="G87" s="151"/>
      <c r="H87" s="151"/>
      <c r="I87" s="151"/>
      <c r="J87" s="151"/>
      <c r="K87" s="153"/>
      <c r="L87" s="151"/>
      <c r="M87" s="151"/>
      <c r="N87" s="151"/>
      <c r="O87" s="151"/>
      <c r="P87" s="153"/>
      <c r="Q87" s="151"/>
      <c r="R87" s="151"/>
      <c r="S87" s="151"/>
      <c r="T87" s="151"/>
      <c r="U87" s="151"/>
      <c r="V87" s="151"/>
      <c r="W87" s="151"/>
    </row>
    <row r="88" spans="1:23">
      <c r="A88" s="149" t="s">
        <v>2775</v>
      </c>
      <c r="B88" s="151"/>
      <c r="C88" s="151"/>
      <c r="D88" s="151"/>
      <c r="E88" s="151"/>
      <c r="F88" s="151"/>
      <c r="G88" s="151"/>
      <c r="H88" s="151"/>
      <c r="I88" s="151"/>
      <c r="J88" s="151"/>
      <c r="K88" s="153"/>
      <c r="L88" s="151"/>
      <c r="M88" s="151"/>
      <c r="N88" s="151"/>
      <c r="O88" s="151"/>
      <c r="P88" s="153"/>
      <c r="Q88" s="151"/>
      <c r="R88" s="151"/>
      <c r="S88" s="151"/>
      <c r="T88" s="151"/>
      <c r="U88" s="151"/>
      <c r="V88" s="151"/>
      <c r="W88" s="151"/>
    </row>
    <row r="89" spans="1:23">
      <c r="A89" s="149" t="s">
        <v>2776</v>
      </c>
      <c r="B89" s="151"/>
      <c r="C89" s="151"/>
      <c r="D89" s="151"/>
      <c r="E89" s="151"/>
      <c r="F89" s="151"/>
      <c r="G89" s="151"/>
      <c r="H89" s="151"/>
      <c r="I89" s="151"/>
      <c r="J89" s="151"/>
      <c r="K89" s="153"/>
      <c r="L89" s="151"/>
      <c r="M89" s="151"/>
      <c r="N89" s="151"/>
      <c r="O89" s="151"/>
      <c r="P89" s="153"/>
      <c r="Q89" s="151"/>
      <c r="R89" s="151"/>
      <c r="S89" s="151"/>
      <c r="T89" s="151"/>
      <c r="U89" s="151"/>
      <c r="V89" s="151"/>
      <c r="W89" s="151"/>
    </row>
    <row r="90" spans="1:23">
      <c r="A90" s="149" t="s">
        <v>2777</v>
      </c>
      <c r="B90" s="151"/>
      <c r="C90" s="151"/>
      <c r="D90" s="151"/>
      <c r="E90" s="151"/>
      <c r="F90" s="151"/>
      <c r="G90" s="151"/>
      <c r="H90" s="151"/>
      <c r="I90" s="151"/>
      <c r="J90" s="151"/>
      <c r="K90" s="153"/>
      <c r="L90" s="151"/>
      <c r="M90" s="151"/>
      <c r="N90" s="151"/>
      <c r="O90" s="151"/>
      <c r="P90" s="153"/>
      <c r="Q90" s="151"/>
      <c r="R90" s="151"/>
      <c r="S90" s="151"/>
      <c r="T90" s="151"/>
      <c r="U90" s="151"/>
      <c r="V90" s="151"/>
      <c r="W90" s="151"/>
    </row>
    <row r="91" spans="1:23">
      <c r="A91" s="149" t="s">
        <v>2778</v>
      </c>
      <c r="B91" s="151"/>
      <c r="C91" s="151"/>
      <c r="D91" s="151"/>
      <c r="E91" s="151"/>
      <c r="F91" s="151"/>
      <c r="G91" s="151"/>
      <c r="H91" s="151"/>
      <c r="I91" s="151"/>
      <c r="J91" s="151"/>
      <c r="K91" s="153"/>
      <c r="L91" s="151"/>
      <c r="M91" s="151"/>
      <c r="N91" s="151"/>
      <c r="O91" s="151"/>
      <c r="P91" s="153"/>
      <c r="Q91" s="151"/>
      <c r="R91" s="151"/>
      <c r="S91" s="151"/>
      <c r="T91" s="151"/>
      <c r="U91" s="151"/>
      <c r="V91" s="151"/>
      <c r="W91" s="151"/>
    </row>
    <row r="92" spans="1:23">
      <c r="A92" s="149" t="s">
        <v>2779</v>
      </c>
      <c r="B92" s="151"/>
      <c r="C92" s="151"/>
      <c r="D92" s="151"/>
      <c r="E92" s="151"/>
      <c r="F92" s="151"/>
      <c r="G92" s="151"/>
      <c r="H92" s="151"/>
      <c r="I92" s="151"/>
      <c r="J92" s="151"/>
      <c r="K92" s="153"/>
      <c r="L92" s="151"/>
      <c r="M92" s="151"/>
      <c r="N92" s="151"/>
      <c r="O92" s="151"/>
      <c r="P92" s="153"/>
      <c r="Q92" s="151"/>
      <c r="R92" s="151"/>
      <c r="S92" s="151"/>
      <c r="T92" s="151"/>
      <c r="U92" s="151"/>
      <c r="V92" s="151"/>
      <c r="W92" s="151"/>
    </row>
    <row r="93" spans="1:23">
      <c r="A93" s="149" t="s">
        <v>2780</v>
      </c>
      <c r="B93" s="151"/>
      <c r="C93" s="151"/>
      <c r="D93" s="151"/>
      <c r="E93" s="151"/>
      <c r="F93" s="151"/>
      <c r="G93" s="151"/>
      <c r="H93" s="151"/>
      <c r="I93" s="151"/>
      <c r="J93" s="151"/>
      <c r="K93" s="153"/>
      <c r="L93" s="151"/>
      <c r="M93" s="151"/>
      <c r="N93" s="151"/>
      <c r="O93" s="151"/>
      <c r="P93" s="153"/>
      <c r="Q93" s="151"/>
      <c r="R93" s="151"/>
      <c r="S93" s="151"/>
      <c r="T93" s="151"/>
      <c r="U93" s="151"/>
      <c r="V93" s="151"/>
      <c r="W93" s="151"/>
    </row>
    <row r="94" spans="1:23">
      <c r="A94" s="149" t="s">
        <v>2781</v>
      </c>
      <c r="B94" s="151"/>
      <c r="C94" s="151"/>
      <c r="D94" s="151"/>
      <c r="E94" s="151"/>
      <c r="F94" s="151"/>
      <c r="G94" s="151"/>
      <c r="H94" s="151"/>
      <c r="I94" s="151"/>
      <c r="J94" s="151"/>
      <c r="K94" s="153"/>
      <c r="L94" s="151"/>
      <c r="M94" s="151"/>
      <c r="N94" s="151"/>
      <c r="O94" s="151"/>
      <c r="P94" s="153"/>
      <c r="Q94" s="151"/>
      <c r="R94" s="151"/>
      <c r="S94" s="151"/>
      <c r="T94" s="151"/>
      <c r="U94" s="151"/>
      <c r="V94" s="151"/>
      <c r="W94" s="151"/>
    </row>
    <row r="95" spans="1:23">
      <c r="A95" s="149" t="s">
        <v>2782</v>
      </c>
      <c r="B95" s="151"/>
      <c r="C95" s="151"/>
      <c r="D95" s="151"/>
      <c r="E95" s="151"/>
      <c r="F95" s="151"/>
      <c r="G95" s="151"/>
      <c r="H95" s="151"/>
      <c r="I95" s="151"/>
      <c r="J95" s="151"/>
      <c r="K95" s="153"/>
      <c r="L95" s="151"/>
      <c r="M95" s="151"/>
      <c r="N95" s="151"/>
      <c r="O95" s="151"/>
      <c r="P95" s="153"/>
      <c r="Q95" s="151"/>
      <c r="R95" s="151"/>
      <c r="S95" s="151"/>
      <c r="T95" s="151"/>
      <c r="U95" s="151"/>
      <c r="V95" s="151"/>
      <c r="W95" s="151"/>
    </row>
    <row r="96" spans="1:23">
      <c r="A96" s="149" t="s">
        <v>2783</v>
      </c>
      <c r="B96" s="151"/>
      <c r="C96" s="151"/>
      <c r="D96" s="151"/>
      <c r="E96" s="151"/>
      <c r="F96" s="151"/>
      <c r="G96" s="151"/>
      <c r="H96" s="151"/>
      <c r="I96" s="151"/>
      <c r="J96" s="151"/>
      <c r="K96" s="153"/>
      <c r="L96" s="151"/>
      <c r="M96" s="151"/>
      <c r="N96" s="151"/>
      <c r="O96" s="151"/>
      <c r="P96" s="153"/>
      <c r="Q96" s="151"/>
      <c r="R96" s="151"/>
      <c r="S96" s="151"/>
      <c r="T96" s="151"/>
      <c r="U96" s="151"/>
      <c r="V96" s="151"/>
      <c r="W96" s="151"/>
    </row>
    <row r="97" spans="1:23">
      <c r="A97" s="149" t="s">
        <v>2784</v>
      </c>
      <c r="B97" s="151"/>
      <c r="C97" s="151"/>
      <c r="D97" s="151"/>
      <c r="E97" s="151"/>
      <c r="F97" s="151"/>
      <c r="G97" s="151"/>
      <c r="H97" s="151"/>
      <c r="I97" s="151"/>
      <c r="J97" s="151"/>
      <c r="K97" s="153"/>
      <c r="L97" s="151"/>
      <c r="M97" s="151"/>
      <c r="N97" s="151"/>
      <c r="O97" s="151"/>
      <c r="P97" s="153"/>
      <c r="Q97" s="151"/>
      <c r="R97" s="151"/>
      <c r="S97" s="151"/>
      <c r="T97" s="151"/>
      <c r="U97" s="151"/>
      <c r="V97" s="151"/>
      <c r="W97" s="151"/>
    </row>
    <row r="98" spans="1:23">
      <c r="A98" s="149" t="s">
        <v>2785</v>
      </c>
      <c r="B98" s="151"/>
      <c r="C98" s="151"/>
      <c r="D98" s="151"/>
      <c r="E98" s="151"/>
      <c r="F98" s="151"/>
      <c r="G98" s="151"/>
      <c r="H98" s="151"/>
      <c r="I98" s="151"/>
      <c r="J98" s="151"/>
      <c r="K98" s="153"/>
      <c r="L98" s="151"/>
      <c r="M98" s="151"/>
      <c r="N98" s="151"/>
      <c r="O98" s="151"/>
      <c r="P98" s="153"/>
      <c r="Q98" s="151"/>
      <c r="R98" s="151"/>
      <c r="S98" s="151"/>
      <c r="T98" s="151"/>
      <c r="U98" s="151"/>
      <c r="V98" s="151"/>
      <c r="W98" s="151"/>
    </row>
    <row r="99" spans="1:23">
      <c r="A99" s="149" t="s">
        <v>2786</v>
      </c>
      <c r="B99" s="151"/>
      <c r="C99" s="151"/>
      <c r="D99" s="151"/>
      <c r="E99" s="151"/>
      <c r="F99" s="151"/>
      <c r="G99" s="151"/>
      <c r="H99" s="151"/>
      <c r="I99" s="151"/>
      <c r="J99" s="151"/>
      <c r="K99" s="153"/>
      <c r="L99" s="151"/>
      <c r="M99" s="151"/>
      <c r="N99" s="151"/>
      <c r="O99" s="151"/>
      <c r="P99" s="153"/>
      <c r="Q99" s="151"/>
      <c r="R99" s="151"/>
      <c r="S99" s="151"/>
      <c r="T99" s="151"/>
      <c r="U99" s="151"/>
      <c r="V99" s="151"/>
      <c r="W99" s="151"/>
    </row>
    <row r="100" spans="1:23">
      <c r="A100" s="149" t="s">
        <v>2787</v>
      </c>
      <c r="B100" s="151"/>
      <c r="C100" s="151"/>
      <c r="D100" s="151"/>
      <c r="E100" s="151"/>
      <c r="F100" s="151"/>
      <c r="G100" s="151"/>
      <c r="H100" s="151"/>
      <c r="I100" s="151"/>
      <c r="J100" s="151"/>
      <c r="K100" s="153"/>
      <c r="L100" s="151"/>
      <c r="M100" s="151"/>
      <c r="N100" s="151"/>
      <c r="O100" s="151"/>
      <c r="P100" s="153"/>
      <c r="Q100" s="151"/>
      <c r="R100" s="151"/>
      <c r="S100" s="151"/>
      <c r="T100" s="151"/>
      <c r="U100" s="151"/>
      <c r="V100" s="151"/>
      <c r="W100" s="151"/>
    </row>
    <row r="101" spans="1:23">
      <c r="A101" s="149" t="s">
        <v>2788</v>
      </c>
      <c r="B101" s="151"/>
      <c r="C101" s="151"/>
      <c r="D101" s="151"/>
      <c r="E101" s="151"/>
      <c r="F101" s="151"/>
      <c r="G101" s="151"/>
      <c r="H101" s="151"/>
      <c r="I101" s="151"/>
      <c r="J101" s="151"/>
      <c r="K101" s="153"/>
      <c r="L101" s="151"/>
      <c r="M101" s="151"/>
      <c r="N101" s="151"/>
      <c r="O101" s="151"/>
      <c r="P101" s="153"/>
      <c r="Q101" s="151"/>
      <c r="R101" s="151"/>
      <c r="S101" s="151"/>
      <c r="T101" s="151"/>
      <c r="U101" s="151"/>
      <c r="V101" s="151"/>
      <c r="W101" s="151"/>
    </row>
    <row r="102" spans="1:23">
      <c r="A102" s="149" t="s">
        <v>2789</v>
      </c>
      <c r="B102" s="151"/>
      <c r="C102" s="151"/>
      <c r="D102" s="151"/>
      <c r="E102" s="151"/>
      <c r="F102" s="151"/>
      <c r="G102" s="151"/>
      <c r="H102" s="151"/>
      <c r="I102" s="151"/>
      <c r="J102" s="151"/>
      <c r="K102" s="153"/>
      <c r="L102" s="151"/>
      <c r="M102" s="151"/>
      <c r="N102" s="151"/>
      <c r="O102" s="151"/>
      <c r="P102" s="153"/>
      <c r="Q102" s="151"/>
      <c r="R102" s="151"/>
      <c r="S102" s="151"/>
      <c r="T102" s="151"/>
      <c r="U102" s="151"/>
      <c r="V102" s="151"/>
      <c r="W102" s="151"/>
    </row>
    <row r="103" spans="1:23">
      <c r="A103" s="149" t="s">
        <v>2790</v>
      </c>
      <c r="B103" s="151"/>
      <c r="C103" s="151"/>
      <c r="D103" s="151"/>
      <c r="E103" s="151"/>
      <c r="F103" s="151"/>
      <c r="G103" s="151"/>
      <c r="H103" s="151"/>
      <c r="I103" s="151"/>
      <c r="J103" s="151"/>
      <c r="K103" s="153"/>
      <c r="L103" s="151"/>
      <c r="M103" s="151"/>
      <c r="N103" s="151"/>
      <c r="O103" s="151"/>
      <c r="P103" s="153"/>
      <c r="Q103" s="151"/>
      <c r="R103" s="151"/>
      <c r="S103" s="151"/>
      <c r="T103" s="151"/>
      <c r="U103" s="151"/>
      <c r="V103" s="151"/>
      <c r="W103" s="151"/>
    </row>
    <row r="104" spans="1:23">
      <c r="A104" s="149" t="s">
        <v>2791</v>
      </c>
      <c r="B104" s="151"/>
      <c r="C104" s="151"/>
      <c r="D104" s="151"/>
      <c r="E104" s="151"/>
      <c r="F104" s="151"/>
      <c r="G104" s="151"/>
      <c r="H104" s="151"/>
      <c r="I104" s="151"/>
      <c r="J104" s="151"/>
      <c r="K104" s="153"/>
      <c r="L104" s="151"/>
      <c r="M104" s="151"/>
      <c r="N104" s="151"/>
      <c r="O104" s="151"/>
      <c r="P104" s="153"/>
      <c r="Q104" s="151"/>
      <c r="R104" s="151"/>
      <c r="S104" s="151"/>
      <c r="T104" s="151"/>
      <c r="U104" s="151"/>
      <c r="V104" s="151"/>
      <c r="W104" s="151"/>
    </row>
    <row r="105" spans="1:23">
      <c r="A105" s="149" t="s">
        <v>2792</v>
      </c>
      <c r="B105" s="151"/>
      <c r="C105" s="151"/>
      <c r="D105" s="151"/>
      <c r="E105" s="151"/>
      <c r="F105" s="151"/>
      <c r="G105" s="151"/>
      <c r="H105" s="151"/>
      <c r="I105" s="151"/>
      <c r="J105" s="151"/>
      <c r="K105" s="153"/>
      <c r="L105" s="151"/>
      <c r="M105" s="151"/>
      <c r="N105" s="151"/>
      <c r="O105" s="151"/>
      <c r="P105" s="153"/>
      <c r="Q105" s="151"/>
      <c r="R105" s="151"/>
      <c r="S105" s="151"/>
      <c r="T105" s="151"/>
      <c r="U105" s="151"/>
      <c r="V105" s="151"/>
      <c r="W105" s="151"/>
    </row>
    <row r="106" spans="1:23">
      <c r="A106" s="149" t="s">
        <v>2793</v>
      </c>
      <c r="B106" s="151"/>
      <c r="C106" s="151"/>
      <c r="D106" s="151"/>
      <c r="E106" s="151"/>
      <c r="F106" s="151"/>
      <c r="G106" s="151"/>
      <c r="H106" s="151"/>
      <c r="I106" s="151"/>
      <c r="J106" s="151"/>
      <c r="K106" s="153"/>
      <c r="L106" s="151"/>
      <c r="M106" s="151"/>
      <c r="N106" s="151"/>
      <c r="O106" s="151"/>
      <c r="P106" s="153"/>
      <c r="Q106" s="151"/>
      <c r="R106" s="151"/>
      <c r="S106" s="151"/>
      <c r="T106" s="151"/>
      <c r="U106" s="151"/>
      <c r="V106" s="151"/>
      <c r="W106" s="151"/>
    </row>
    <row r="107" spans="1:23">
      <c r="A107" s="149" t="s">
        <v>2794</v>
      </c>
      <c r="B107" s="151"/>
      <c r="C107" s="151"/>
      <c r="D107" s="151"/>
      <c r="E107" s="151"/>
      <c r="F107" s="151"/>
      <c r="G107" s="151"/>
      <c r="H107" s="151"/>
      <c r="I107" s="151"/>
      <c r="J107" s="151"/>
      <c r="K107" s="153"/>
      <c r="L107" s="151"/>
      <c r="M107" s="151"/>
      <c r="N107" s="151"/>
      <c r="O107" s="151"/>
      <c r="P107" s="153"/>
      <c r="Q107" s="151"/>
      <c r="R107" s="151"/>
      <c r="S107" s="151"/>
      <c r="T107" s="151"/>
      <c r="U107" s="151"/>
      <c r="V107" s="151"/>
      <c r="W107" s="151"/>
    </row>
    <row r="108" spans="1:23">
      <c r="A108" s="149" t="s">
        <v>2795</v>
      </c>
      <c r="B108" s="151"/>
      <c r="C108" s="151"/>
      <c r="D108" s="151"/>
      <c r="E108" s="151"/>
      <c r="F108" s="151"/>
      <c r="G108" s="151"/>
      <c r="H108" s="151"/>
      <c r="I108" s="151"/>
      <c r="J108" s="151"/>
      <c r="K108" s="153"/>
      <c r="L108" s="151"/>
      <c r="M108" s="151"/>
      <c r="N108" s="151"/>
      <c r="O108" s="151"/>
      <c r="P108" s="153"/>
      <c r="Q108" s="151"/>
      <c r="R108" s="151"/>
      <c r="S108" s="151"/>
      <c r="T108" s="151"/>
      <c r="U108" s="151"/>
      <c r="V108" s="151"/>
      <c r="W108" s="151"/>
    </row>
    <row r="109" spans="1:23">
      <c r="A109" s="149" t="s">
        <v>2796</v>
      </c>
      <c r="B109" s="151"/>
      <c r="C109" s="151"/>
      <c r="D109" s="151"/>
      <c r="E109" s="151"/>
      <c r="F109" s="151"/>
      <c r="G109" s="151"/>
      <c r="H109" s="151"/>
      <c r="I109" s="151"/>
      <c r="J109" s="151"/>
      <c r="K109" s="153"/>
      <c r="L109" s="151"/>
      <c r="M109" s="151"/>
      <c r="N109" s="151"/>
      <c r="O109" s="151"/>
      <c r="P109" s="153"/>
      <c r="Q109" s="151"/>
      <c r="R109" s="151"/>
      <c r="S109" s="151"/>
      <c r="T109" s="151"/>
      <c r="U109" s="151"/>
      <c r="V109" s="151"/>
      <c r="W109" s="151"/>
    </row>
    <row r="110" spans="1:23">
      <c r="A110" s="149" t="s">
        <v>2797</v>
      </c>
      <c r="B110" s="151"/>
      <c r="C110" s="151"/>
      <c r="D110" s="151"/>
      <c r="E110" s="151"/>
      <c r="F110" s="151"/>
      <c r="G110" s="151"/>
      <c r="H110" s="151"/>
      <c r="I110" s="151"/>
      <c r="J110" s="151"/>
      <c r="K110" s="153"/>
      <c r="L110" s="151"/>
      <c r="M110" s="151"/>
      <c r="N110" s="151"/>
      <c r="O110" s="151"/>
      <c r="P110" s="153"/>
      <c r="Q110" s="151"/>
      <c r="R110" s="151"/>
      <c r="S110" s="151"/>
      <c r="T110" s="151"/>
      <c r="U110" s="151"/>
      <c r="V110" s="151"/>
      <c r="W110" s="151"/>
    </row>
    <row r="111" spans="1:23">
      <c r="A111" s="149" t="s">
        <v>2798</v>
      </c>
      <c r="B111" s="151"/>
      <c r="C111" s="151"/>
      <c r="D111" s="151"/>
      <c r="E111" s="151"/>
      <c r="F111" s="151"/>
      <c r="G111" s="151"/>
      <c r="H111" s="151"/>
      <c r="I111" s="151"/>
      <c r="J111" s="151"/>
      <c r="K111" s="153"/>
      <c r="L111" s="151"/>
      <c r="M111" s="151"/>
      <c r="N111" s="151"/>
      <c r="O111" s="151"/>
      <c r="P111" s="153"/>
      <c r="Q111" s="151"/>
      <c r="R111" s="151"/>
      <c r="S111" s="151"/>
      <c r="T111" s="151"/>
      <c r="U111" s="151"/>
      <c r="V111" s="151"/>
      <c r="W111" s="151"/>
    </row>
    <row r="112" spans="1:23">
      <c r="A112" s="149" t="s">
        <v>2799</v>
      </c>
      <c r="B112" s="151"/>
      <c r="C112" s="151"/>
      <c r="D112" s="151"/>
      <c r="E112" s="151"/>
      <c r="F112" s="151"/>
      <c r="G112" s="151"/>
      <c r="H112" s="151"/>
      <c r="I112" s="151"/>
      <c r="J112" s="151"/>
      <c r="K112" s="153"/>
      <c r="L112" s="151"/>
      <c r="M112" s="151"/>
      <c r="N112" s="151"/>
      <c r="O112" s="151"/>
      <c r="P112" s="153"/>
      <c r="Q112" s="151"/>
      <c r="R112" s="151"/>
      <c r="S112" s="151"/>
      <c r="T112" s="151"/>
      <c r="U112" s="151"/>
      <c r="V112" s="151"/>
      <c r="W112" s="151"/>
    </row>
    <row r="113" spans="1:23">
      <c r="A113" s="149" t="s">
        <v>2800</v>
      </c>
      <c r="B113" s="151"/>
      <c r="C113" s="151"/>
      <c r="D113" s="151"/>
      <c r="E113" s="151"/>
      <c r="F113" s="151"/>
      <c r="G113" s="151"/>
      <c r="H113" s="151"/>
      <c r="I113" s="151"/>
      <c r="J113" s="151"/>
      <c r="K113" s="153"/>
      <c r="L113" s="151"/>
      <c r="M113" s="151"/>
      <c r="N113" s="151"/>
      <c r="O113" s="151"/>
      <c r="P113" s="153"/>
      <c r="Q113" s="151"/>
      <c r="R113" s="151"/>
      <c r="S113" s="151"/>
      <c r="T113" s="151"/>
      <c r="U113" s="151"/>
      <c r="V113" s="151"/>
      <c r="W113" s="151"/>
    </row>
    <row r="114" spans="1:23">
      <c r="A114" s="149" t="s">
        <v>2801</v>
      </c>
      <c r="B114" s="151"/>
      <c r="C114" s="151"/>
      <c r="D114" s="151"/>
      <c r="E114" s="151"/>
      <c r="F114" s="151"/>
      <c r="G114" s="151"/>
      <c r="H114" s="151"/>
      <c r="I114" s="151"/>
      <c r="J114" s="151"/>
      <c r="K114" s="153"/>
      <c r="L114" s="151"/>
      <c r="M114" s="151"/>
      <c r="N114" s="151"/>
      <c r="O114" s="151"/>
      <c r="P114" s="153"/>
      <c r="Q114" s="151"/>
      <c r="R114" s="151"/>
      <c r="S114" s="151"/>
      <c r="T114" s="151"/>
      <c r="U114" s="151"/>
      <c r="V114" s="151"/>
      <c r="W114" s="151"/>
    </row>
    <row r="115" spans="1:23">
      <c r="A115" s="149" t="s">
        <v>2802</v>
      </c>
      <c r="B115" s="151"/>
      <c r="C115" s="151"/>
      <c r="D115" s="151"/>
      <c r="E115" s="151"/>
      <c r="F115" s="151"/>
      <c r="G115" s="151"/>
      <c r="H115" s="151"/>
      <c r="I115" s="151"/>
      <c r="J115" s="151"/>
      <c r="K115" s="153"/>
      <c r="L115" s="151"/>
      <c r="M115" s="151"/>
      <c r="N115" s="151"/>
      <c r="O115" s="151"/>
      <c r="P115" s="153"/>
      <c r="Q115" s="151"/>
      <c r="R115" s="151"/>
      <c r="S115" s="151"/>
      <c r="T115" s="151"/>
      <c r="U115" s="151"/>
      <c r="V115" s="151"/>
      <c r="W115" s="151"/>
    </row>
    <row r="116" spans="1:23">
      <c r="A116" s="149" t="s">
        <v>2803</v>
      </c>
      <c r="B116" s="151"/>
      <c r="C116" s="151"/>
      <c r="D116" s="151"/>
      <c r="E116" s="151"/>
      <c r="F116" s="151"/>
      <c r="G116" s="151"/>
      <c r="H116" s="151"/>
      <c r="I116" s="151"/>
      <c r="J116" s="151"/>
      <c r="K116" s="153"/>
      <c r="L116" s="151"/>
      <c r="M116" s="151"/>
      <c r="N116" s="151"/>
      <c r="O116" s="151"/>
      <c r="P116" s="153"/>
      <c r="Q116" s="151"/>
      <c r="R116" s="151"/>
      <c r="S116" s="151"/>
      <c r="T116" s="151"/>
      <c r="U116" s="151"/>
      <c r="V116" s="151"/>
      <c r="W116" s="151"/>
    </row>
    <row r="117" spans="1:23">
      <c r="A117" s="149" t="s">
        <v>2804</v>
      </c>
      <c r="B117" s="151"/>
      <c r="C117" s="151"/>
      <c r="D117" s="151"/>
      <c r="E117" s="151"/>
      <c r="F117" s="151"/>
      <c r="G117" s="151"/>
      <c r="H117" s="151"/>
      <c r="I117" s="151"/>
      <c r="J117" s="151"/>
      <c r="K117" s="153"/>
      <c r="L117" s="151"/>
      <c r="M117" s="151"/>
      <c r="N117" s="151"/>
      <c r="O117" s="151"/>
      <c r="P117" s="153"/>
      <c r="Q117" s="151"/>
      <c r="R117" s="151"/>
      <c r="S117" s="151"/>
      <c r="T117" s="151"/>
      <c r="U117" s="151"/>
      <c r="V117" s="151"/>
      <c r="W117" s="151"/>
    </row>
    <row r="118" spans="1:23">
      <c r="A118" s="149" t="s">
        <v>2805</v>
      </c>
      <c r="B118" s="151"/>
      <c r="C118" s="151"/>
      <c r="D118" s="151"/>
      <c r="E118" s="151"/>
      <c r="F118" s="151"/>
      <c r="G118" s="151"/>
      <c r="H118" s="151"/>
      <c r="I118" s="151"/>
      <c r="J118" s="151"/>
      <c r="K118" s="153"/>
      <c r="L118" s="151"/>
      <c r="M118" s="151"/>
      <c r="N118" s="151"/>
      <c r="O118" s="151"/>
      <c r="P118" s="153"/>
      <c r="Q118" s="151"/>
      <c r="R118" s="151"/>
      <c r="S118" s="151"/>
      <c r="T118" s="151"/>
      <c r="U118" s="151"/>
      <c r="V118" s="151"/>
      <c r="W118" s="151"/>
    </row>
    <row r="119" spans="1:23">
      <c r="A119" s="149" t="s">
        <v>2806</v>
      </c>
      <c r="B119" s="151"/>
      <c r="C119" s="151"/>
      <c r="D119" s="151"/>
      <c r="E119" s="151"/>
      <c r="F119" s="151"/>
      <c r="G119" s="151"/>
      <c r="H119" s="151"/>
      <c r="I119" s="151"/>
      <c r="J119" s="151"/>
      <c r="K119" s="153"/>
      <c r="L119" s="151"/>
      <c r="M119" s="151"/>
      <c r="N119" s="151"/>
      <c r="O119" s="151"/>
      <c r="P119" s="153"/>
      <c r="Q119" s="151"/>
      <c r="R119" s="151"/>
      <c r="S119" s="151"/>
      <c r="T119" s="151"/>
      <c r="U119" s="151"/>
      <c r="V119" s="151"/>
      <c r="W119" s="151"/>
    </row>
    <row r="120" spans="1:23">
      <c r="A120" s="149" t="s">
        <v>2807</v>
      </c>
      <c r="B120" s="151"/>
      <c r="C120" s="151"/>
      <c r="D120" s="151"/>
      <c r="E120" s="151"/>
      <c r="F120" s="151"/>
      <c r="G120" s="151"/>
      <c r="H120" s="151"/>
      <c r="I120" s="151"/>
      <c r="J120" s="151"/>
      <c r="K120" s="153"/>
      <c r="L120" s="151"/>
      <c r="M120" s="151"/>
      <c r="N120" s="151"/>
      <c r="O120" s="151"/>
      <c r="P120" s="153"/>
      <c r="Q120" s="151"/>
      <c r="R120" s="151"/>
      <c r="S120" s="151"/>
      <c r="T120" s="151"/>
      <c r="U120" s="151"/>
      <c r="V120" s="151"/>
      <c r="W120" s="151"/>
    </row>
    <row r="121" spans="1:23">
      <c r="A121" s="149" t="s">
        <v>2808</v>
      </c>
      <c r="B121" s="151"/>
      <c r="C121" s="151"/>
      <c r="D121" s="151"/>
      <c r="E121" s="151"/>
      <c r="F121" s="151"/>
      <c r="G121" s="151"/>
      <c r="H121" s="151"/>
      <c r="I121" s="151"/>
      <c r="J121" s="151"/>
      <c r="K121" s="153"/>
      <c r="L121" s="151"/>
      <c r="M121" s="151"/>
      <c r="N121" s="151"/>
      <c r="O121" s="151"/>
      <c r="P121" s="153"/>
      <c r="Q121" s="151"/>
      <c r="R121" s="151"/>
      <c r="S121" s="151"/>
      <c r="T121" s="151"/>
      <c r="U121" s="151"/>
      <c r="V121" s="151"/>
      <c r="W121" s="151"/>
    </row>
    <row r="122" spans="1:23">
      <c r="A122" s="149" t="s">
        <v>2809</v>
      </c>
      <c r="B122" s="151"/>
      <c r="C122" s="151"/>
      <c r="D122" s="151"/>
      <c r="E122" s="151"/>
      <c r="F122" s="151"/>
      <c r="G122" s="151"/>
      <c r="H122" s="151"/>
      <c r="I122" s="151"/>
      <c r="J122" s="151"/>
      <c r="K122" s="153"/>
      <c r="L122" s="151"/>
      <c r="M122" s="151"/>
      <c r="N122" s="151"/>
      <c r="O122" s="151"/>
      <c r="P122" s="153"/>
      <c r="Q122" s="151"/>
      <c r="R122" s="151"/>
      <c r="S122" s="151"/>
      <c r="T122" s="151"/>
      <c r="U122" s="151"/>
      <c r="V122" s="151"/>
      <c r="W122" s="151"/>
    </row>
    <row r="123" spans="1:23">
      <c r="A123" s="149" t="s">
        <v>2810</v>
      </c>
      <c r="B123" s="151"/>
      <c r="C123" s="151"/>
      <c r="D123" s="151"/>
      <c r="E123" s="151"/>
      <c r="F123" s="151"/>
      <c r="G123" s="151"/>
      <c r="H123" s="151"/>
      <c r="I123" s="151"/>
      <c r="J123" s="151"/>
      <c r="K123" s="153"/>
      <c r="L123" s="151"/>
      <c r="M123" s="151"/>
      <c r="N123" s="151"/>
      <c r="O123" s="151"/>
      <c r="P123" s="153"/>
      <c r="Q123" s="151"/>
      <c r="R123" s="151"/>
      <c r="S123" s="151"/>
      <c r="T123" s="151"/>
      <c r="U123" s="151"/>
      <c r="V123" s="151"/>
      <c r="W123" s="151"/>
    </row>
    <row r="124" spans="1:23">
      <c r="A124" s="149" t="s">
        <v>2811</v>
      </c>
      <c r="B124" s="151"/>
      <c r="C124" s="151"/>
      <c r="D124" s="151"/>
      <c r="E124" s="151"/>
      <c r="F124" s="151"/>
      <c r="G124" s="151"/>
      <c r="H124" s="151"/>
      <c r="I124" s="151"/>
      <c r="J124" s="151"/>
      <c r="K124" s="153"/>
      <c r="L124" s="151"/>
      <c r="M124" s="151"/>
      <c r="N124" s="151"/>
      <c r="O124" s="151"/>
      <c r="P124" s="153"/>
      <c r="Q124" s="151"/>
      <c r="R124" s="151"/>
      <c r="S124" s="151"/>
      <c r="T124" s="151"/>
      <c r="U124" s="151"/>
      <c r="V124" s="151"/>
      <c r="W124" s="151"/>
    </row>
    <row r="125" spans="1:23">
      <c r="A125" s="149" t="s">
        <v>2812</v>
      </c>
      <c r="B125" s="151"/>
      <c r="C125" s="151"/>
      <c r="D125" s="151"/>
      <c r="E125" s="151"/>
      <c r="F125" s="151"/>
      <c r="G125" s="151"/>
      <c r="H125" s="151"/>
      <c r="I125" s="151"/>
      <c r="J125" s="151"/>
      <c r="K125" s="153"/>
      <c r="L125" s="151"/>
      <c r="M125" s="151"/>
      <c r="N125" s="151"/>
      <c r="O125" s="151"/>
      <c r="P125" s="153"/>
      <c r="Q125" s="151"/>
      <c r="R125" s="151"/>
      <c r="S125" s="151"/>
      <c r="T125" s="151"/>
      <c r="U125" s="151"/>
      <c r="V125" s="151"/>
      <c r="W125" s="151"/>
    </row>
    <row r="126" spans="1:23">
      <c r="A126" s="149" t="s">
        <v>2813</v>
      </c>
      <c r="B126" s="151"/>
      <c r="C126" s="151"/>
      <c r="D126" s="151"/>
      <c r="E126" s="151"/>
      <c r="F126" s="151"/>
      <c r="G126" s="151"/>
      <c r="H126" s="151"/>
      <c r="I126" s="151"/>
      <c r="J126" s="151"/>
      <c r="K126" s="153"/>
      <c r="L126" s="151"/>
      <c r="M126" s="151"/>
      <c r="N126" s="151"/>
      <c r="O126" s="151"/>
      <c r="P126" s="153"/>
      <c r="Q126" s="151"/>
      <c r="R126" s="151"/>
      <c r="S126" s="151"/>
      <c r="T126" s="151"/>
      <c r="U126" s="151"/>
      <c r="V126" s="151"/>
      <c r="W126" s="151"/>
    </row>
    <row r="127" spans="1:23">
      <c r="A127" s="149" t="s">
        <v>2814</v>
      </c>
      <c r="B127" s="151"/>
      <c r="C127" s="151"/>
      <c r="D127" s="151"/>
      <c r="E127" s="151"/>
      <c r="F127" s="151"/>
      <c r="G127" s="151"/>
      <c r="H127" s="151"/>
      <c r="I127" s="151"/>
      <c r="J127" s="151"/>
      <c r="K127" s="153"/>
      <c r="L127" s="151"/>
      <c r="M127" s="151"/>
      <c r="N127" s="151"/>
      <c r="O127" s="151"/>
      <c r="P127" s="153"/>
      <c r="Q127" s="151"/>
      <c r="R127" s="151"/>
      <c r="S127" s="151"/>
      <c r="T127" s="151"/>
      <c r="U127" s="151"/>
      <c r="V127" s="151"/>
      <c r="W127" s="151"/>
    </row>
    <row r="128" spans="1:23">
      <c r="A128" s="149" t="s">
        <v>2815</v>
      </c>
      <c r="B128" s="151"/>
      <c r="C128" s="151"/>
      <c r="D128" s="151"/>
      <c r="E128" s="151"/>
      <c r="F128" s="151"/>
      <c r="G128" s="151"/>
      <c r="H128" s="151"/>
      <c r="I128" s="151"/>
      <c r="J128" s="151"/>
      <c r="K128" s="153"/>
      <c r="L128" s="151"/>
      <c r="M128" s="151"/>
      <c r="N128" s="151"/>
      <c r="O128" s="151"/>
      <c r="P128" s="153"/>
      <c r="Q128" s="151"/>
      <c r="R128" s="151"/>
      <c r="S128" s="151"/>
      <c r="T128" s="151"/>
      <c r="U128" s="151"/>
      <c r="V128" s="151"/>
      <c r="W128" s="151"/>
    </row>
    <row r="129" spans="1:23">
      <c r="A129" s="149" t="s">
        <v>2816</v>
      </c>
      <c r="B129" s="151"/>
      <c r="C129" s="151"/>
      <c r="D129" s="151"/>
      <c r="E129" s="151"/>
      <c r="F129" s="151"/>
      <c r="G129" s="151"/>
      <c r="H129" s="151"/>
      <c r="I129" s="151"/>
      <c r="J129" s="151"/>
      <c r="K129" s="153"/>
      <c r="L129" s="151"/>
      <c r="M129" s="151"/>
      <c r="N129" s="151"/>
      <c r="O129" s="151"/>
      <c r="P129" s="153"/>
      <c r="Q129" s="151"/>
      <c r="R129" s="151"/>
      <c r="S129" s="151"/>
      <c r="T129" s="151"/>
      <c r="U129" s="151"/>
      <c r="V129" s="151"/>
      <c r="W129" s="151"/>
    </row>
    <row r="130" spans="1:23">
      <c r="A130" s="149" t="s">
        <v>2817</v>
      </c>
      <c r="B130" s="151"/>
      <c r="C130" s="151"/>
      <c r="D130" s="151"/>
      <c r="E130" s="151"/>
      <c r="F130" s="151"/>
      <c r="G130" s="151"/>
      <c r="H130" s="151"/>
      <c r="I130" s="151"/>
      <c r="J130" s="151"/>
      <c r="K130" s="153"/>
      <c r="L130" s="151"/>
      <c r="M130" s="151"/>
      <c r="N130" s="151"/>
      <c r="O130" s="151"/>
      <c r="P130" s="153"/>
      <c r="Q130" s="151"/>
      <c r="R130" s="151"/>
      <c r="S130" s="151"/>
      <c r="T130" s="151"/>
      <c r="U130" s="151"/>
      <c r="V130" s="151"/>
      <c r="W130" s="151"/>
    </row>
    <row r="131" spans="1:23">
      <c r="A131" s="149" t="s">
        <v>2818</v>
      </c>
      <c r="B131" s="151"/>
      <c r="C131" s="151"/>
      <c r="D131" s="151"/>
      <c r="E131" s="151"/>
      <c r="F131" s="151"/>
      <c r="G131" s="151"/>
      <c r="H131" s="151"/>
      <c r="I131" s="151"/>
      <c r="J131" s="151"/>
      <c r="K131" s="153"/>
      <c r="L131" s="151"/>
      <c r="M131" s="151"/>
      <c r="N131" s="151"/>
      <c r="O131" s="151"/>
      <c r="P131" s="153"/>
      <c r="Q131" s="151"/>
      <c r="R131" s="151"/>
      <c r="S131" s="151"/>
      <c r="T131" s="151"/>
      <c r="U131" s="151"/>
      <c r="V131" s="151"/>
      <c r="W131" s="151"/>
    </row>
    <row r="132" spans="1:23">
      <c r="A132" s="149" t="s">
        <v>2819</v>
      </c>
      <c r="B132" s="151"/>
      <c r="C132" s="151"/>
      <c r="D132" s="151"/>
      <c r="E132" s="151"/>
      <c r="F132" s="151"/>
      <c r="G132" s="151"/>
      <c r="H132" s="151"/>
      <c r="I132" s="151"/>
      <c r="J132" s="151"/>
      <c r="K132" s="153"/>
      <c r="L132" s="151"/>
      <c r="M132" s="151"/>
      <c r="N132" s="151"/>
      <c r="O132" s="151"/>
      <c r="P132" s="153"/>
      <c r="Q132" s="151"/>
      <c r="R132" s="151"/>
      <c r="S132" s="151"/>
      <c r="T132" s="151"/>
      <c r="U132" s="151"/>
      <c r="V132" s="151"/>
      <c r="W132" s="151"/>
    </row>
    <row r="133" spans="1:23">
      <c r="A133" s="149" t="s">
        <v>2820</v>
      </c>
      <c r="B133" s="151"/>
      <c r="C133" s="151"/>
      <c r="D133" s="151"/>
      <c r="E133" s="151"/>
      <c r="F133" s="151"/>
      <c r="G133" s="151"/>
      <c r="H133" s="151"/>
      <c r="I133" s="151"/>
      <c r="J133" s="151"/>
      <c r="K133" s="153"/>
      <c r="L133" s="151"/>
      <c r="M133" s="151"/>
      <c r="N133" s="151"/>
      <c r="O133" s="151"/>
      <c r="P133" s="153"/>
      <c r="Q133" s="151"/>
      <c r="R133" s="151"/>
      <c r="S133" s="151"/>
      <c r="T133" s="151"/>
      <c r="U133" s="151"/>
      <c r="V133" s="151"/>
      <c r="W133" s="151"/>
    </row>
    <row r="134" spans="1:23">
      <c r="A134" s="149" t="s">
        <v>2821</v>
      </c>
      <c r="B134" s="151"/>
      <c r="C134" s="151"/>
      <c r="D134" s="151"/>
      <c r="E134" s="151"/>
      <c r="F134" s="151"/>
      <c r="G134" s="151"/>
      <c r="H134" s="151"/>
      <c r="I134" s="151"/>
      <c r="J134" s="151"/>
      <c r="K134" s="153"/>
      <c r="L134" s="151"/>
      <c r="M134" s="151"/>
      <c r="N134" s="151"/>
      <c r="O134" s="151"/>
      <c r="P134" s="153"/>
      <c r="Q134" s="151"/>
      <c r="R134" s="151"/>
      <c r="S134" s="151"/>
      <c r="T134" s="151"/>
      <c r="U134" s="151"/>
      <c r="V134" s="151"/>
      <c r="W134" s="151"/>
    </row>
    <row r="135" spans="1:23">
      <c r="A135" s="149" t="s">
        <v>2822</v>
      </c>
      <c r="B135" s="151"/>
      <c r="C135" s="151"/>
      <c r="D135" s="151"/>
      <c r="E135" s="151"/>
      <c r="F135" s="151"/>
      <c r="G135" s="151"/>
      <c r="H135" s="151"/>
      <c r="I135" s="151"/>
      <c r="J135" s="151"/>
      <c r="K135" s="153"/>
      <c r="L135" s="151"/>
      <c r="M135" s="151"/>
      <c r="N135" s="151"/>
      <c r="O135" s="151"/>
      <c r="P135" s="153"/>
      <c r="Q135" s="151"/>
      <c r="R135" s="151"/>
      <c r="S135" s="151"/>
      <c r="T135" s="151"/>
      <c r="U135" s="151"/>
      <c r="V135" s="151"/>
      <c r="W135" s="151"/>
    </row>
    <row r="136" spans="1:23">
      <c r="A136" s="149" t="s">
        <v>2823</v>
      </c>
      <c r="B136" s="151"/>
      <c r="C136" s="151"/>
      <c r="D136" s="151"/>
      <c r="E136" s="151"/>
      <c r="F136" s="151"/>
      <c r="G136" s="151"/>
      <c r="H136" s="151"/>
      <c r="I136" s="151"/>
      <c r="J136" s="151"/>
      <c r="K136" s="153"/>
      <c r="L136" s="151"/>
      <c r="M136" s="151"/>
      <c r="N136" s="151"/>
      <c r="O136" s="151"/>
      <c r="P136" s="153"/>
      <c r="Q136" s="151"/>
      <c r="R136" s="151"/>
      <c r="S136" s="151"/>
      <c r="T136" s="151"/>
      <c r="U136" s="151"/>
      <c r="V136" s="151"/>
      <c r="W136" s="151"/>
    </row>
    <row r="137" spans="1:23">
      <c r="A137" s="149" t="s">
        <v>2824</v>
      </c>
      <c r="B137" s="151"/>
      <c r="C137" s="151"/>
      <c r="D137" s="151"/>
      <c r="E137" s="151"/>
      <c r="F137" s="151"/>
      <c r="G137" s="151"/>
      <c r="H137" s="151"/>
      <c r="I137" s="151"/>
      <c r="J137" s="151"/>
      <c r="K137" s="153"/>
      <c r="L137" s="151"/>
      <c r="M137" s="151"/>
      <c r="N137" s="151"/>
      <c r="O137" s="151"/>
      <c r="P137" s="153"/>
      <c r="Q137" s="151"/>
      <c r="R137" s="151"/>
      <c r="S137" s="151"/>
      <c r="T137" s="151"/>
      <c r="U137" s="151"/>
      <c r="V137" s="151"/>
      <c r="W137" s="151"/>
    </row>
    <row r="138" spans="1:23">
      <c r="A138" s="149" t="s">
        <v>2825</v>
      </c>
      <c r="B138" s="151"/>
      <c r="C138" s="151"/>
      <c r="D138" s="151"/>
      <c r="E138" s="151"/>
      <c r="F138" s="151"/>
      <c r="G138" s="151"/>
      <c r="H138" s="151"/>
      <c r="I138" s="151"/>
      <c r="J138" s="151"/>
      <c r="K138" s="153"/>
      <c r="L138" s="151"/>
      <c r="M138" s="151"/>
      <c r="N138" s="151"/>
      <c r="O138" s="151"/>
      <c r="P138" s="153"/>
      <c r="Q138" s="151"/>
      <c r="R138" s="151"/>
      <c r="S138" s="151"/>
      <c r="T138" s="151"/>
      <c r="U138" s="151"/>
      <c r="V138" s="151"/>
      <c r="W138" s="151"/>
    </row>
    <row r="139" spans="1:23">
      <c r="A139" s="149" t="s">
        <v>2826</v>
      </c>
      <c r="B139" s="151"/>
      <c r="C139" s="151"/>
      <c r="D139" s="151"/>
      <c r="E139" s="151"/>
      <c r="F139" s="151"/>
      <c r="G139" s="151"/>
      <c r="H139" s="151"/>
      <c r="I139" s="151"/>
      <c r="J139" s="151"/>
      <c r="K139" s="153"/>
      <c r="L139" s="151"/>
      <c r="M139" s="151"/>
      <c r="N139" s="151"/>
      <c r="O139" s="151"/>
      <c r="P139" s="153"/>
      <c r="Q139" s="151"/>
      <c r="R139" s="151"/>
      <c r="S139" s="151"/>
      <c r="T139" s="151"/>
      <c r="U139" s="151"/>
      <c r="V139" s="151"/>
      <c r="W139" s="151"/>
    </row>
    <row r="140" spans="1:23">
      <c r="A140" s="149" t="s">
        <v>2827</v>
      </c>
      <c r="B140" s="151"/>
      <c r="C140" s="151"/>
      <c r="D140" s="151"/>
      <c r="E140" s="151"/>
      <c r="F140" s="151"/>
      <c r="G140" s="151"/>
      <c r="H140" s="151"/>
      <c r="I140" s="151"/>
      <c r="J140" s="151"/>
      <c r="K140" s="153"/>
      <c r="L140" s="151"/>
      <c r="M140" s="151"/>
      <c r="N140" s="151"/>
      <c r="O140" s="151"/>
      <c r="P140" s="153"/>
      <c r="Q140" s="151"/>
      <c r="R140" s="151"/>
      <c r="S140" s="151"/>
      <c r="T140" s="151"/>
      <c r="U140" s="151"/>
      <c r="V140" s="151"/>
      <c r="W140" s="151"/>
    </row>
    <row r="141" spans="1:23">
      <c r="A141" s="149" t="s">
        <v>2828</v>
      </c>
      <c r="B141" s="151"/>
      <c r="C141" s="151"/>
      <c r="D141" s="151"/>
      <c r="E141" s="151"/>
      <c r="F141" s="151"/>
      <c r="G141" s="151"/>
      <c r="H141" s="151"/>
      <c r="I141" s="151"/>
      <c r="J141" s="151"/>
      <c r="K141" s="153"/>
      <c r="L141" s="151"/>
      <c r="M141" s="151"/>
      <c r="N141" s="151"/>
      <c r="O141" s="151"/>
      <c r="P141" s="153"/>
      <c r="Q141" s="151"/>
      <c r="R141" s="151"/>
      <c r="S141" s="151"/>
      <c r="T141" s="151"/>
      <c r="U141" s="151"/>
      <c r="V141" s="151"/>
      <c r="W141" s="151"/>
    </row>
    <row r="142" spans="1:23">
      <c r="A142" s="149" t="s">
        <v>2829</v>
      </c>
      <c r="B142" s="151"/>
      <c r="C142" s="151"/>
      <c r="D142" s="151"/>
      <c r="E142" s="151"/>
      <c r="F142" s="151"/>
      <c r="G142" s="151"/>
      <c r="H142" s="151"/>
      <c r="I142" s="151"/>
      <c r="J142" s="151"/>
      <c r="K142" s="153"/>
      <c r="L142" s="151"/>
      <c r="M142" s="151"/>
      <c r="N142" s="151"/>
      <c r="O142" s="151"/>
      <c r="P142" s="153"/>
      <c r="Q142" s="151"/>
      <c r="R142" s="151"/>
      <c r="S142" s="151"/>
      <c r="T142" s="151"/>
      <c r="U142" s="151"/>
      <c r="V142" s="151"/>
      <c r="W142" s="151"/>
    </row>
    <row r="143" spans="1:23">
      <c r="A143" s="149" t="s">
        <v>2830</v>
      </c>
      <c r="B143" s="151"/>
      <c r="C143" s="151"/>
      <c r="D143" s="151"/>
      <c r="E143" s="151"/>
      <c r="F143" s="151"/>
      <c r="G143" s="151"/>
      <c r="H143" s="151"/>
      <c r="I143" s="151"/>
      <c r="J143" s="151"/>
      <c r="K143" s="153"/>
      <c r="L143" s="151"/>
      <c r="M143" s="151"/>
      <c r="N143" s="151"/>
      <c r="O143" s="151"/>
      <c r="P143" s="153"/>
      <c r="Q143" s="151"/>
      <c r="R143" s="151"/>
      <c r="S143" s="151"/>
      <c r="T143" s="151"/>
      <c r="U143" s="151"/>
      <c r="V143" s="151"/>
      <c r="W143" s="151"/>
    </row>
    <row r="144" spans="1:23">
      <c r="A144" s="149" t="s">
        <v>2831</v>
      </c>
      <c r="B144" s="151"/>
      <c r="C144" s="151"/>
      <c r="D144" s="151"/>
      <c r="E144" s="151"/>
      <c r="F144" s="151"/>
      <c r="G144" s="151"/>
      <c r="H144" s="151"/>
      <c r="I144" s="151"/>
      <c r="J144" s="151"/>
      <c r="K144" s="153"/>
      <c r="L144" s="151"/>
      <c r="M144" s="151"/>
      <c r="N144" s="151"/>
      <c r="O144" s="151"/>
      <c r="P144" s="153"/>
      <c r="Q144" s="151"/>
      <c r="R144" s="151"/>
      <c r="S144" s="151"/>
      <c r="T144" s="151"/>
      <c r="U144" s="151"/>
      <c r="V144" s="151"/>
      <c r="W144" s="151"/>
    </row>
    <row r="145" spans="1:23">
      <c r="A145" s="149" t="s">
        <v>2832</v>
      </c>
      <c r="B145" s="151"/>
      <c r="C145" s="151"/>
      <c r="D145" s="151"/>
      <c r="E145" s="151"/>
      <c r="F145" s="151"/>
      <c r="G145" s="151"/>
      <c r="H145" s="151"/>
      <c r="I145" s="151"/>
      <c r="J145" s="151"/>
      <c r="K145" s="153"/>
      <c r="L145" s="151"/>
      <c r="M145" s="151"/>
      <c r="N145" s="151"/>
      <c r="O145" s="151"/>
      <c r="P145" s="153"/>
      <c r="Q145" s="151"/>
      <c r="R145" s="151"/>
      <c r="S145" s="151"/>
      <c r="T145" s="151"/>
      <c r="U145" s="151"/>
      <c r="V145" s="151"/>
      <c r="W145" s="151"/>
    </row>
    <row r="146" spans="1:23">
      <c r="A146" s="149" t="s">
        <v>2833</v>
      </c>
      <c r="B146" s="151"/>
      <c r="C146" s="151"/>
      <c r="D146" s="151"/>
      <c r="E146" s="151"/>
      <c r="F146" s="151"/>
      <c r="G146" s="151"/>
      <c r="H146" s="151"/>
      <c r="I146" s="151"/>
      <c r="J146" s="151"/>
      <c r="K146" s="153"/>
      <c r="L146" s="151"/>
      <c r="M146" s="151"/>
      <c r="N146" s="151"/>
      <c r="O146" s="151"/>
      <c r="P146" s="153"/>
      <c r="Q146" s="151"/>
      <c r="R146" s="151"/>
      <c r="S146" s="151"/>
      <c r="T146" s="151"/>
      <c r="U146" s="151"/>
      <c r="V146" s="151"/>
      <c r="W146" s="151"/>
    </row>
    <row r="147" spans="1:23">
      <c r="A147" s="149" t="s">
        <v>2834</v>
      </c>
      <c r="B147" s="151"/>
      <c r="C147" s="151"/>
      <c r="D147" s="151"/>
      <c r="E147" s="151"/>
      <c r="F147" s="151"/>
      <c r="G147" s="151"/>
      <c r="H147" s="151"/>
      <c r="I147" s="151"/>
      <c r="J147" s="151"/>
      <c r="K147" s="153"/>
      <c r="L147" s="151"/>
      <c r="M147" s="151"/>
      <c r="N147" s="151"/>
      <c r="O147" s="151"/>
      <c r="P147" s="153"/>
      <c r="Q147" s="151"/>
      <c r="R147" s="151"/>
      <c r="S147" s="151"/>
      <c r="T147" s="151"/>
      <c r="U147" s="151"/>
      <c r="V147" s="151"/>
      <c r="W147" s="151"/>
    </row>
    <row r="148" spans="1:23">
      <c r="A148" s="149" t="s">
        <v>2835</v>
      </c>
      <c r="B148" s="151"/>
      <c r="C148" s="151"/>
      <c r="D148" s="151"/>
      <c r="E148" s="151"/>
      <c r="F148" s="151"/>
      <c r="G148" s="151"/>
      <c r="H148" s="151"/>
      <c r="I148" s="151"/>
      <c r="J148" s="151"/>
      <c r="K148" s="153"/>
      <c r="L148" s="151"/>
      <c r="M148" s="151"/>
      <c r="N148" s="151"/>
      <c r="O148" s="151"/>
      <c r="P148" s="153"/>
      <c r="Q148" s="151"/>
      <c r="R148" s="151"/>
      <c r="S148" s="151"/>
      <c r="T148" s="151"/>
      <c r="U148" s="151"/>
      <c r="V148" s="151"/>
      <c r="W148" s="151"/>
    </row>
    <row r="149" spans="1:23">
      <c r="A149" s="149" t="s">
        <v>2836</v>
      </c>
      <c r="B149" s="151"/>
      <c r="C149" s="151"/>
      <c r="D149" s="151"/>
      <c r="E149" s="151"/>
      <c r="F149" s="151"/>
      <c r="G149" s="151"/>
      <c r="H149" s="151"/>
      <c r="I149" s="151"/>
      <c r="J149" s="151"/>
      <c r="K149" s="153"/>
      <c r="L149" s="151"/>
      <c r="M149" s="151"/>
      <c r="N149" s="151"/>
      <c r="O149" s="151"/>
      <c r="P149" s="153"/>
      <c r="Q149" s="151"/>
      <c r="R149" s="151"/>
      <c r="S149" s="151"/>
      <c r="T149" s="151"/>
      <c r="U149" s="151"/>
      <c r="V149" s="151"/>
      <c r="W149" s="151"/>
    </row>
    <row r="150" spans="1:23">
      <c r="A150" s="149" t="s">
        <v>2837</v>
      </c>
      <c r="B150" s="151"/>
      <c r="C150" s="151"/>
      <c r="D150" s="151"/>
      <c r="E150" s="151"/>
      <c r="F150" s="151"/>
      <c r="G150" s="151"/>
      <c r="H150" s="151"/>
      <c r="I150" s="151"/>
      <c r="J150" s="151"/>
      <c r="K150" s="153"/>
      <c r="L150" s="151"/>
      <c r="M150" s="151"/>
      <c r="N150" s="151"/>
      <c r="O150" s="151"/>
      <c r="P150" s="153"/>
      <c r="Q150" s="151"/>
      <c r="R150" s="151"/>
      <c r="S150" s="151"/>
      <c r="T150" s="151"/>
      <c r="U150" s="151"/>
      <c r="V150" s="151"/>
      <c r="W150" s="151"/>
    </row>
    <row r="152" spans="1:1">
      <c r="A152" s="138" t="s">
        <v>2910</v>
      </c>
    </row>
  </sheetData>
  <mergeCells count="3">
    <mergeCell ref="B4:W4"/>
    <mergeCell ref="A4:A5"/>
    <mergeCell ref="B2:U3"/>
  </mergeCells>
  <printOptions horizontalCentered="1"/>
  <pageMargins left="0.471527777777778" right="0.471527777777778" top="0.590277777777778" bottom="0.471527777777778" header="0.313888888888889" footer="0.313888888888889"/>
  <pageSetup paperSize="9" scale="85"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G12"/>
  <sheetViews>
    <sheetView showGridLines="0" showZeros="0" workbookViewId="0">
      <selection activeCell="D26" sqref="D26"/>
    </sheetView>
  </sheetViews>
  <sheetFormatPr defaultColWidth="9.1" defaultRowHeight="14.25" outlineLevelCol="6"/>
  <cols>
    <col min="1" max="1" width="12.2" style="106" customWidth="1"/>
    <col min="2" max="2" width="16.4" style="105" customWidth="1"/>
    <col min="3" max="3" width="16.9" style="105" customWidth="1"/>
    <col min="4" max="4" width="16.1" style="105" customWidth="1"/>
    <col min="5" max="5" width="14.8" style="105" customWidth="1"/>
    <col min="6" max="6" width="11.7" style="107" customWidth="1"/>
    <col min="7" max="7" width="11.1" style="107" customWidth="1"/>
    <col min="8" max="248" width="9.1" style="108"/>
    <col min="249" max="249" width="30.1" style="108" customWidth="1"/>
    <col min="250" max="252" width="16.6" style="108" customWidth="1"/>
    <col min="253" max="253" width="30.1" style="108" customWidth="1"/>
    <col min="254" max="256" width="18" style="108" customWidth="1"/>
    <col min="257" max="261" width="9.1" style="108" hidden="1" customWidth="1"/>
    <col min="262" max="504" width="9.1" style="108"/>
    <col min="505" max="505" width="30.1" style="108" customWidth="1"/>
    <col min="506" max="508" width="16.6" style="108" customWidth="1"/>
    <col min="509" max="509" width="30.1" style="108" customWidth="1"/>
    <col min="510" max="512" width="18" style="108" customWidth="1"/>
    <col min="513" max="517" width="9.1" style="108" hidden="1" customWidth="1"/>
    <col min="518" max="760" width="9.1" style="108"/>
    <col min="761" max="761" width="30.1" style="108" customWidth="1"/>
    <col min="762" max="764" width="16.6" style="108" customWidth="1"/>
    <col min="765" max="765" width="30.1" style="108" customWidth="1"/>
    <col min="766" max="768" width="18" style="108" customWidth="1"/>
    <col min="769" max="773" width="9.1" style="108" hidden="1" customWidth="1"/>
    <col min="774" max="1016" width="9.1" style="108"/>
    <col min="1017" max="1017" width="30.1" style="108" customWidth="1"/>
    <col min="1018" max="1020" width="16.6" style="108" customWidth="1"/>
    <col min="1021" max="1021" width="30.1" style="108" customWidth="1"/>
    <col min="1022" max="1024" width="18" style="108" customWidth="1"/>
    <col min="1025" max="1029" width="9.1" style="108" hidden="1" customWidth="1"/>
    <col min="1030" max="1272" width="9.1" style="108"/>
    <col min="1273" max="1273" width="30.1" style="108" customWidth="1"/>
    <col min="1274" max="1276" width="16.6" style="108" customWidth="1"/>
    <col min="1277" max="1277" width="30.1" style="108" customWidth="1"/>
    <col min="1278" max="1280" width="18" style="108" customWidth="1"/>
    <col min="1281" max="1285" width="9.1" style="108" hidden="1" customWidth="1"/>
    <col min="1286" max="1528" width="9.1" style="108"/>
    <col min="1529" max="1529" width="30.1" style="108" customWidth="1"/>
    <col min="1530" max="1532" width="16.6" style="108" customWidth="1"/>
    <col min="1533" max="1533" width="30.1" style="108" customWidth="1"/>
    <col min="1534" max="1536" width="18" style="108" customWidth="1"/>
    <col min="1537" max="1541" width="9.1" style="108" hidden="1" customWidth="1"/>
    <col min="1542" max="1784" width="9.1" style="108"/>
    <col min="1785" max="1785" width="30.1" style="108" customWidth="1"/>
    <col min="1786" max="1788" width="16.6" style="108" customWidth="1"/>
    <col min="1789" max="1789" width="30.1" style="108" customWidth="1"/>
    <col min="1790" max="1792" width="18" style="108" customWidth="1"/>
    <col min="1793" max="1797" width="9.1" style="108" hidden="1" customWidth="1"/>
    <col min="1798" max="2040" width="9.1" style="108"/>
    <col min="2041" max="2041" width="30.1" style="108" customWidth="1"/>
    <col min="2042" max="2044" width="16.6" style="108" customWidth="1"/>
    <col min="2045" max="2045" width="30.1" style="108" customWidth="1"/>
    <col min="2046" max="2048" width="18" style="108" customWidth="1"/>
    <col min="2049" max="2053" width="9.1" style="108" hidden="1" customWidth="1"/>
    <col min="2054" max="2296" width="9.1" style="108"/>
    <col min="2297" max="2297" width="30.1" style="108" customWidth="1"/>
    <col min="2298" max="2300" width="16.6" style="108" customWidth="1"/>
    <col min="2301" max="2301" width="30.1" style="108" customWidth="1"/>
    <col min="2302" max="2304" width="18" style="108" customWidth="1"/>
    <col min="2305" max="2309" width="9.1" style="108" hidden="1" customWidth="1"/>
    <col min="2310" max="2552" width="9.1" style="108"/>
    <col min="2553" max="2553" width="30.1" style="108" customWidth="1"/>
    <col min="2554" max="2556" width="16.6" style="108" customWidth="1"/>
    <col min="2557" max="2557" width="30.1" style="108" customWidth="1"/>
    <col min="2558" max="2560" width="18" style="108" customWidth="1"/>
    <col min="2561" max="2565" width="9.1" style="108" hidden="1" customWidth="1"/>
    <col min="2566" max="2808" width="9.1" style="108"/>
    <col min="2809" max="2809" width="30.1" style="108" customWidth="1"/>
    <col min="2810" max="2812" width="16.6" style="108" customWidth="1"/>
    <col min="2813" max="2813" width="30.1" style="108" customWidth="1"/>
    <col min="2814" max="2816" width="18" style="108" customWidth="1"/>
    <col min="2817" max="2821" width="9.1" style="108" hidden="1" customWidth="1"/>
    <col min="2822" max="3064" width="9.1" style="108"/>
    <col min="3065" max="3065" width="30.1" style="108" customWidth="1"/>
    <col min="3066" max="3068" width="16.6" style="108" customWidth="1"/>
    <col min="3069" max="3069" width="30.1" style="108" customWidth="1"/>
    <col min="3070" max="3072" width="18" style="108" customWidth="1"/>
    <col min="3073" max="3077" width="9.1" style="108" hidden="1" customWidth="1"/>
    <col min="3078" max="3320" width="9.1" style="108"/>
    <col min="3321" max="3321" width="30.1" style="108" customWidth="1"/>
    <col min="3322" max="3324" width="16.6" style="108" customWidth="1"/>
    <col min="3325" max="3325" width="30.1" style="108" customWidth="1"/>
    <col min="3326" max="3328" width="18" style="108" customWidth="1"/>
    <col min="3329" max="3333" width="9.1" style="108" hidden="1" customWidth="1"/>
    <col min="3334" max="3576" width="9.1" style="108"/>
    <col min="3577" max="3577" width="30.1" style="108" customWidth="1"/>
    <col min="3578" max="3580" width="16.6" style="108" customWidth="1"/>
    <col min="3581" max="3581" width="30.1" style="108" customWidth="1"/>
    <col min="3582" max="3584" width="18" style="108" customWidth="1"/>
    <col min="3585" max="3589" width="9.1" style="108" hidden="1" customWidth="1"/>
    <col min="3590" max="3832" width="9.1" style="108"/>
    <col min="3833" max="3833" width="30.1" style="108" customWidth="1"/>
    <col min="3834" max="3836" width="16.6" style="108" customWidth="1"/>
    <col min="3837" max="3837" width="30.1" style="108" customWidth="1"/>
    <col min="3838" max="3840" width="18" style="108" customWidth="1"/>
    <col min="3841" max="3845" width="9.1" style="108" hidden="1" customWidth="1"/>
    <col min="3846" max="4088" width="9.1" style="108"/>
    <col min="4089" max="4089" width="30.1" style="108" customWidth="1"/>
    <col min="4090" max="4092" width="16.6" style="108" customWidth="1"/>
    <col min="4093" max="4093" width="30.1" style="108" customWidth="1"/>
    <col min="4094" max="4096" width="18" style="108" customWidth="1"/>
    <col min="4097" max="4101" width="9.1" style="108" hidden="1" customWidth="1"/>
    <col min="4102" max="4344" width="9.1" style="108"/>
    <col min="4345" max="4345" width="30.1" style="108" customWidth="1"/>
    <col min="4346" max="4348" width="16.6" style="108" customWidth="1"/>
    <col min="4349" max="4349" width="30.1" style="108" customWidth="1"/>
    <col min="4350" max="4352" width="18" style="108" customWidth="1"/>
    <col min="4353" max="4357" width="9.1" style="108" hidden="1" customWidth="1"/>
    <col min="4358" max="4600" width="9.1" style="108"/>
    <col min="4601" max="4601" width="30.1" style="108" customWidth="1"/>
    <col min="4602" max="4604" width="16.6" style="108" customWidth="1"/>
    <col min="4605" max="4605" width="30.1" style="108" customWidth="1"/>
    <col min="4606" max="4608" width="18" style="108" customWidth="1"/>
    <col min="4609" max="4613" width="9.1" style="108" hidden="1" customWidth="1"/>
    <col min="4614" max="4856" width="9.1" style="108"/>
    <col min="4857" max="4857" width="30.1" style="108" customWidth="1"/>
    <col min="4858" max="4860" width="16.6" style="108" customWidth="1"/>
    <col min="4861" max="4861" width="30.1" style="108" customWidth="1"/>
    <col min="4862" max="4864" width="18" style="108" customWidth="1"/>
    <col min="4865" max="4869" width="9.1" style="108" hidden="1" customWidth="1"/>
    <col min="4870" max="5112" width="9.1" style="108"/>
    <col min="5113" max="5113" width="30.1" style="108" customWidth="1"/>
    <col min="5114" max="5116" width="16.6" style="108" customWidth="1"/>
    <col min="5117" max="5117" width="30.1" style="108" customWidth="1"/>
    <col min="5118" max="5120" width="18" style="108" customWidth="1"/>
    <col min="5121" max="5125" width="9.1" style="108" hidden="1" customWidth="1"/>
    <col min="5126" max="5368" width="9.1" style="108"/>
    <col min="5369" max="5369" width="30.1" style="108" customWidth="1"/>
    <col min="5370" max="5372" width="16.6" style="108" customWidth="1"/>
    <col min="5373" max="5373" width="30.1" style="108" customWidth="1"/>
    <col min="5374" max="5376" width="18" style="108" customWidth="1"/>
    <col min="5377" max="5381" width="9.1" style="108" hidden="1" customWidth="1"/>
    <col min="5382" max="5624" width="9.1" style="108"/>
    <col min="5625" max="5625" width="30.1" style="108" customWidth="1"/>
    <col min="5626" max="5628" width="16.6" style="108" customWidth="1"/>
    <col min="5629" max="5629" width="30.1" style="108" customWidth="1"/>
    <col min="5630" max="5632" width="18" style="108" customWidth="1"/>
    <col min="5633" max="5637" width="9.1" style="108" hidden="1" customWidth="1"/>
    <col min="5638" max="5880" width="9.1" style="108"/>
    <col min="5881" max="5881" width="30.1" style="108" customWidth="1"/>
    <col min="5882" max="5884" width="16.6" style="108" customWidth="1"/>
    <col min="5885" max="5885" width="30.1" style="108" customWidth="1"/>
    <col min="5886" max="5888" width="18" style="108" customWidth="1"/>
    <col min="5889" max="5893" width="9.1" style="108" hidden="1" customWidth="1"/>
    <col min="5894" max="6136" width="9.1" style="108"/>
    <col min="6137" max="6137" width="30.1" style="108" customWidth="1"/>
    <col min="6138" max="6140" width="16.6" style="108" customWidth="1"/>
    <col min="6141" max="6141" width="30.1" style="108" customWidth="1"/>
    <col min="6142" max="6144" width="18" style="108" customWidth="1"/>
    <col min="6145" max="6149" width="9.1" style="108" hidden="1" customWidth="1"/>
    <col min="6150" max="6392" width="9.1" style="108"/>
    <col min="6393" max="6393" width="30.1" style="108" customWidth="1"/>
    <col min="6394" max="6396" width="16.6" style="108" customWidth="1"/>
    <col min="6397" max="6397" width="30.1" style="108" customWidth="1"/>
    <col min="6398" max="6400" width="18" style="108" customWidth="1"/>
    <col min="6401" max="6405" width="9.1" style="108" hidden="1" customWidth="1"/>
    <col min="6406" max="6648" width="9.1" style="108"/>
    <col min="6649" max="6649" width="30.1" style="108" customWidth="1"/>
    <col min="6650" max="6652" width="16.6" style="108" customWidth="1"/>
    <col min="6653" max="6653" width="30.1" style="108" customWidth="1"/>
    <col min="6654" max="6656" width="18" style="108" customWidth="1"/>
    <col min="6657" max="6661" width="9.1" style="108" hidden="1" customWidth="1"/>
    <col min="6662" max="6904" width="9.1" style="108"/>
    <col min="6905" max="6905" width="30.1" style="108" customWidth="1"/>
    <col min="6906" max="6908" width="16.6" style="108" customWidth="1"/>
    <col min="6909" max="6909" width="30.1" style="108" customWidth="1"/>
    <col min="6910" max="6912" width="18" style="108" customWidth="1"/>
    <col min="6913" max="6917" width="9.1" style="108" hidden="1" customWidth="1"/>
    <col min="6918" max="7160" width="9.1" style="108"/>
    <col min="7161" max="7161" width="30.1" style="108" customWidth="1"/>
    <col min="7162" max="7164" width="16.6" style="108" customWidth="1"/>
    <col min="7165" max="7165" width="30.1" style="108" customWidth="1"/>
    <col min="7166" max="7168" width="18" style="108" customWidth="1"/>
    <col min="7169" max="7173" width="9.1" style="108" hidden="1" customWidth="1"/>
    <col min="7174" max="7416" width="9.1" style="108"/>
    <col min="7417" max="7417" width="30.1" style="108" customWidth="1"/>
    <col min="7418" max="7420" width="16.6" style="108" customWidth="1"/>
    <col min="7421" max="7421" width="30.1" style="108" customWidth="1"/>
    <col min="7422" max="7424" width="18" style="108" customWidth="1"/>
    <col min="7425" max="7429" width="9.1" style="108" hidden="1" customWidth="1"/>
    <col min="7430" max="7672" width="9.1" style="108"/>
    <col min="7673" max="7673" width="30.1" style="108" customWidth="1"/>
    <col min="7674" max="7676" width="16.6" style="108" customWidth="1"/>
    <col min="7677" max="7677" width="30.1" style="108" customWidth="1"/>
    <col min="7678" max="7680" width="18" style="108" customWidth="1"/>
    <col min="7681" max="7685" width="9.1" style="108" hidden="1" customWidth="1"/>
    <col min="7686" max="7928" width="9.1" style="108"/>
    <col min="7929" max="7929" width="30.1" style="108" customWidth="1"/>
    <col min="7930" max="7932" width="16.6" style="108" customWidth="1"/>
    <col min="7933" max="7933" width="30.1" style="108" customWidth="1"/>
    <col min="7934" max="7936" width="18" style="108" customWidth="1"/>
    <col min="7937" max="7941" width="9.1" style="108" hidden="1" customWidth="1"/>
    <col min="7942" max="8184" width="9.1" style="108"/>
    <col min="8185" max="8185" width="30.1" style="108" customWidth="1"/>
    <col min="8186" max="8188" width="16.6" style="108" customWidth="1"/>
    <col min="8189" max="8189" width="30.1" style="108" customWidth="1"/>
    <col min="8190" max="8192" width="18" style="108" customWidth="1"/>
    <col min="8193" max="8197" width="9.1" style="108" hidden="1" customWidth="1"/>
    <col min="8198" max="8440" width="9.1" style="108"/>
    <col min="8441" max="8441" width="30.1" style="108" customWidth="1"/>
    <col min="8442" max="8444" width="16.6" style="108" customWidth="1"/>
    <col min="8445" max="8445" width="30.1" style="108" customWidth="1"/>
    <col min="8446" max="8448" width="18" style="108" customWidth="1"/>
    <col min="8449" max="8453" width="9.1" style="108" hidden="1" customWidth="1"/>
    <col min="8454" max="8696" width="9.1" style="108"/>
    <col min="8697" max="8697" width="30.1" style="108" customWidth="1"/>
    <col min="8698" max="8700" width="16.6" style="108" customWidth="1"/>
    <col min="8701" max="8701" width="30.1" style="108" customWidth="1"/>
    <col min="8702" max="8704" width="18" style="108" customWidth="1"/>
    <col min="8705" max="8709" width="9.1" style="108" hidden="1" customWidth="1"/>
    <col min="8710" max="8952" width="9.1" style="108"/>
    <col min="8953" max="8953" width="30.1" style="108" customWidth="1"/>
    <col min="8954" max="8956" width="16.6" style="108" customWidth="1"/>
    <col min="8957" max="8957" width="30.1" style="108" customWidth="1"/>
    <col min="8958" max="8960" width="18" style="108" customWidth="1"/>
    <col min="8961" max="8965" width="9.1" style="108" hidden="1" customWidth="1"/>
    <col min="8966" max="9208" width="9.1" style="108"/>
    <col min="9209" max="9209" width="30.1" style="108" customWidth="1"/>
    <col min="9210" max="9212" width="16.6" style="108" customWidth="1"/>
    <col min="9213" max="9213" width="30.1" style="108" customWidth="1"/>
    <col min="9214" max="9216" width="18" style="108" customWidth="1"/>
    <col min="9217" max="9221" width="9.1" style="108" hidden="1" customWidth="1"/>
    <col min="9222" max="9464" width="9.1" style="108"/>
    <col min="9465" max="9465" width="30.1" style="108" customWidth="1"/>
    <col min="9466" max="9468" width="16.6" style="108" customWidth="1"/>
    <col min="9469" max="9469" width="30.1" style="108" customWidth="1"/>
    <col min="9470" max="9472" width="18" style="108" customWidth="1"/>
    <col min="9473" max="9477" width="9.1" style="108" hidden="1" customWidth="1"/>
    <col min="9478" max="9720" width="9.1" style="108"/>
    <col min="9721" max="9721" width="30.1" style="108" customWidth="1"/>
    <col min="9722" max="9724" width="16.6" style="108" customWidth="1"/>
    <col min="9725" max="9725" width="30.1" style="108" customWidth="1"/>
    <col min="9726" max="9728" width="18" style="108" customWidth="1"/>
    <col min="9729" max="9733" width="9.1" style="108" hidden="1" customWidth="1"/>
    <col min="9734" max="9976" width="9.1" style="108"/>
    <col min="9977" max="9977" width="30.1" style="108" customWidth="1"/>
    <col min="9978" max="9980" width="16.6" style="108" customWidth="1"/>
    <col min="9981" max="9981" width="30.1" style="108" customWidth="1"/>
    <col min="9982" max="9984" width="18" style="108" customWidth="1"/>
    <col min="9985" max="9989" width="9.1" style="108" hidden="1" customWidth="1"/>
    <col min="9990" max="10232" width="9.1" style="108"/>
    <col min="10233" max="10233" width="30.1" style="108" customWidth="1"/>
    <col min="10234" max="10236" width="16.6" style="108" customWidth="1"/>
    <col min="10237" max="10237" width="30.1" style="108" customWidth="1"/>
    <col min="10238" max="10240" width="18" style="108" customWidth="1"/>
    <col min="10241" max="10245" width="9.1" style="108" hidden="1" customWidth="1"/>
    <col min="10246" max="10488" width="9.1" style="108"/>
    <col min="10489" max="10489" width="30.1" style="108" customWidth="1"/>
    <col min="10490" max="10492" width="16.6" style="108" customWidth="1"/>
    <col min="10493" max="10493" width="30.1" style="108" customWidth="1"/>
    <col min="10494" max="10496" width="18" style="108" customWidth="1"/>
    <col min="10497" max="10501" width="9.1" style="108" hidden="1" customWidth="1"/>
    <col min="10502" max="10744" width="9.1" style="108"/>
    <col min="10745" max="10745" width="30.1" style="108" customWidth="1"/>
    <col min="10746" max="10748" width="16.6" style="108" customWidth="1"/>
    <col min="10749" max="10749" width="30.1" style="108" customWidth="1"/>
    <col min="10750" max="10752" width="18" style="108" customWidth="1"/>
    <col min="10753" max="10757" width="9.1" style="108" hidden="1" customWidth="1"/>
    <col min="10758" max="11000" width="9.1" style="108"/>
    <col min="11001" max="11001" width="30.1" style="108" customWidth="1"/>
    <col min="11002" max="11004" width="16.6" style="108" customWidth="1"/>
    <col min="11005" max="11005" width="30.1" style="108" customWidth="1"/>
    <col min="11006" max="11008" width="18" style="108" customWidth="1"/>
    <col min="11009" max="11013" width="9.1" style="108" hidden="1" customWidth="1"/>
    <col min="11014" max="11256" width="9.1" style="108"/>
    <col min="11257" max="11257" width="30.1" style="108" customWidth="1"/>
    <col min="11258" max="11260" width="16.6" style="108" customWidth="1"/>
    <col min="11261" max="11261" width="30.1" style="108" customWidth="1"/>
    <col min="11262" max="11264" width="18" style="108" customWidth="1"/>
    <col min="11265" max="11269" width="9.1" style="108" hidden="1" customWidth="1"/>
    <col min="11270" max="11512" width="9.1" style="108"/>
    <col min="11513" max="11513" width="30.1" style="108" customWidth="1"/>
    <col min="11514" max="11516" width="16.6" style="108" customWidth="1"/>
    <col min="11517" max="11517" width="30.1" style="108" customWidth="1"/>
    <col min="11518" max="11520" width="18" style="108" customWidth="1"/>
    <col min="11521" max="11525" width="9.1" style="108" hidden="1" customWidth="1"/>
    <col min="11526" max="11768" width="9.1" style="108"/>
    <col min="11769" max="11769" width="30.1" style="108" customWidth="1"/>
    <col min="11770" max="11772" width="16.6" style="108" customWidth="1"/>
    <col min="11773" max="11773" width="30.1" style="108" customWidth="1"/>
    <col min="11774" max="11776" width="18" style="108" customWidth="1"/>
    <col min="11777" max="11781" width="9.1" style="108" hidden="1" customWidth="1"/>
    <col min="11782" max="12024" width="9.1" style="108"/>
    <col min="12025" max="12025" width="30.1" style="108" customWidth="1"/>
    <col min="12026" max="12028" width="16.6" style="108" customWidth="1"/>
    <col min="12029" max="12029" width="30.1" style="108" customWidth="1"/>
    <col min="12030" max="12032" width="18" style="108" customWidth="1"/>
    <col min="12033" max="12037" width="9.1" style="108" hidden="1" customWidth="1"/>
    <col min="12038" max="12280" width="9.1" style="108"/>
    <col min="12281" max="12281" width="30.1" style="108" customWidth="1"/>
    <col min="12282" max="12284" width="16.6" style="108" customWidth="1"/>
    <col min="12285" max="12285" width="30.1" style="108" customWidth="1"/>
    <col min="12286" max="12288" width="18" style="108" customWidth="1"/>
    <col min="12289" max="12293" width="9.1" style="108" hidden="1" customWidth="1"/>
    <col min="12294" max="12536" width="9.1" style="108"/>
    <col min="12537" max="12537" width="30.1" style="108" customWidth="1"/>
    <col min="12538" max="12540" width="16.6" style="108" customWidth="1"/>
    <col min="12541" max="12541" width="30.1" style="108" customWidth="1"/>
    <col min="12542" max="12544" width="18" style="108" customWidth="1"/>
    <col min="12545" max="12549" width="9.1" style="108" hidden="1" customWidth="1"/>
    <col min="12550" max="12792" width="9.1" style="108"/>
    <col min="12793" max="12793" width="30.1" style="108" customWidth="1"/>
    <col min="12794" max="12796" width="16.6" style="108" customWidth="1"/>
    <col min="12797" max="12797" width="30.1" style="108" customWidth="1"/>
    <col min="12798" max="12800" width="18" style="108" customWidth="1"/>
    <col min="12801" max="12805" width="9.1" style="108" hidden="1" customWidth="1"/>
    <col min="12806" max="13048" width="9.1" style="108"/>
    <col min="13049" max="13049" width="30.1" style="108" customWidth="1"/>
    <col min="13050" max="13052" width="16.6" style="108" customWidth="1"/>
    <col min="13053" max="13053" width="30.1" style="108" customWidth="1"/>
    <col min="13054" max="13056" width="18" style="108" customWidth="1"/>
    <col min="13057" max="13061" width="9.1" style="108" hidden="1" customWidth="1"/>
    <col min="13062" max="13304" width="9.1" style="108"/>
    <col min="13305" max="13305" width="30.1" style="108" customWidth="1"/>
    <col min="13306" max="13308" width="16.6" style="108" customWidth="1"/>
    <col min="13309" max="13309" width="30.1" style="108" customWidth="1"/>
    <col min="13310" max="13312" width="18" style="108" customWidth="1"/>
    <col min="13313" max="13317" width="9.1" style="108" hidden="1" customWidth="1"/>
    <col min="13318" max="13560" width="9.1" style="108"/>
    <col min="13561" max="13561" width="30.1" style="108" customWidth="1"/>
    <col min="13562" max="13564" width="16.6" style="108" customWidth="1"/>
    <col min="13565" max="13565" width="30.1" style="108" customWidth="1"/>
    <col min="13566" max="13568" width="18" style="108" customWidth="1"/>
    <col min="13569" max="13573" width="9.1" style="108" hidden="1" customWidth="1"/>
    <col min="13574" max="13816" width="9.1" style="108"/>
    <col min="13817" max="13817" width="30.1" style="108" customWidth="1"/>
    <col min="13818" max="13820" width="16.6" style="108" customWidth="1"/>
    <col min="13821" max="13821" width="30.1" style="108" customWidth="1"/>
    <col min="13822" max="13824" width="18" style="108" customWidth="1"/>
    <col min="13825" max="13829" width="9.1" style="108" hidden="1" customWidth="1"/>
    <col min="13830" max="14072" width="9.1" style="108"/>
    <col min="14073" max="14073" width="30.1" style="108" customWidth="1"/>
    <col min="14074" max="14076" width="16.6" style="108" customWidth="1"/>
    <col min="14077" max="14077" width="30.1" style="108" customWidth="1"/>
    <col min="14078" max="14080" width="18" style="108" customWidth="1"/>
    <col min="14081" max="14085" width="9.1" style="108" hidden="1" customWidth="1"/>
    <col min="14086" max="14328" width="9.1" style="108"/>
    <col min="14329" max="14329" width="30.1" style="108" customWidth="1"/>
    <col min="14330" max="14332" width="16.6" style="108" customWidth="1"/>
    <col min="14333" max="14333" width="30.1" style="108" customWidth="1"/>
    <col min="14334" max="14336" width="18" style="108" customWidth="1"/>
    <col min="14337" max="14341" width="9.1" style="108" hidden="1" customWidth="1"/>
    <col min="14342" max="14584" width="9.1" style="108"/>
    <col min="14585" max="14585" width="30.1" style="108" customWidth="1"/>
    <col min="14586" max="14588" width="16.6" style="108" customWidth="1"/>
    <col min="14589" max="14589" width="30.1" style="108" customWidth="1"/>
    <col min="14590" max="14592" width="18" style="108" customWidth="1"/>
    <col min="14593" max="14597" width="9.1" style="108" hidden="1" customWidth="1"/>
    <col min="14598" max="14840" width="9.1" style="108"/>
    <col min="14841" max="14841" width="30.1" style="108" customWidth="1"/>
    <col min="14842" max="14844" width="16.6" style="108" customWidth="1"/>
    <col min="14845" max="14845" width="30.1" style="108" customWidth="1"/>
    <col min="14846" max="14848" width="18" style="108" customWidth="1"/>
    <col min="14849" max="14853" width="9.1" style="108" hidden="1" customWidth="1"/>
    <col min="14854" max="15096" width="9.1" style="108"/>
    <col min="15097" max="15097" width="30.1" style="108" customWidth="1"/>
    <col min="15098" max="15100" width="16.6" style="108" customWidth="1"/>
    <col min="15101" max="15101" width="30.1" style="108" customWidth="1"/>
    <col min="15102" max="15104" width="18" style="108" customWidth="1"/>
    <col min="15105" max="15109" width="9.1" style="108" hidden="1" customWidth="1"/>
    <col min="15110" max="15352" width="9.1" style="108"/>
    <col min="15353" max="15353" width="30.1" style="108" customWidth="1"/>
    <col min="15354" max="15356" width="16.6" style="108" customWidth="1"/>
    <col min="15357" max="15357" width="30.1" style="108" customWidth="1"/>
    <col min="15358" max="15360" width="18" style="108" customWidth="1"/>
    <col min="15361" max="15365" width="9.1" style="108" hidden="1" customWidth="1"/>
    <col min="15366" max="15608" width="9.1" style="108"/>
    <col min="15609" max="15609" width="30.1" style="108" customWidth="1"/>
    <col min="15610" max="15612" width="16.6" style="108" customWidth="1"/>
    <col min="15613" max="15613" width="30.1" style="108" customWidth="1"/>
    <col min="15614" max="15616" width="18" style="108" customWidth="1"/>
    <col min="15617" max="15621" width="9.1" style="108" hidden="1" customWidth="1"/>
    <col min="15622" max="15864" width="9.1" style="108"/>
    <col min="15865" max="15865" width="30.1" style="108" customWidth="1"/>
    <col min="15866" max="15868" width="16.6" style="108" customWidth="1"/>
    <col min="15869" max="15869" width="30.1" style="108" customWidth="1"/>
    <col min="15870" max="15872" width="18" style="108" customWidth="1"/>
    <col min="15873" max="15877" width="9.1" style="108" hidden="1" customWidth="1"/>
    <col min="15878" max="16120" width="9.1" style="108"/>
    <col min="16121" max="16121" width="30.1" style="108" customWidth="1"/>
    <col min="16122" max="16124" width="16.6" style="108" customWidth="1"/>
    <col min="16125" max="16125" width="30.1" style="108" customWidth="1"/>
    <col min="16126" max="16128" width="18" style="108" customWidth="1"/>
    <col min="16129" max="16133" width="9.1" style="108" hidden="1" customWidth="1"/>
    <col min="16134" max="16384" width="9.1" style="108"/>
  </cols>
  <sheetData>
    <row r="1" s="101" customFormat="1" ht="19.5" customHeight="1" spans="1:7">
      <c r="A1" s="41" t="s">
        <v>2911</v>
      </c>
      <c r="F1" s="109"/>
      <c r="G1" s="109"/>
    </row>
    <row r="2" s="102" customFormat="1" ht="22.5" spans="1:7">
      <c r="A2" s="110" t="s">
        <v>2912</v>
      </c>
      <c r="B2" s="110"/>
      <c r="C2" s="110"/>
      <c r="D2" s="110"/>
      <c r="E2" s="110"/>
      <c r="F2" s="110"/>
      <c r="G2" s="110"/>
    </row>
    <row r="3" s="103" customFormat="1" ht="19.5" customHeight="1" spans="1:7">
      <c r="A3" s="111"/>
      <c r="F3" s="112" t="s">
        <v>19</v>
      </c>
      <c r="G3" s="112"/>
    </row>
    <row r="4" s="103" customFormat="1" ht="30.9" customHeight="1" spans="1:7">
      <c r="A4" s="113" t="s">
        <v>2913</v>
      </c>
      <c r="B4" s="114"/>
      <c r="C4" s="115" t="s">
        <v>21</v>
      </c>
      <c r="D4" s="116" t="s">
        <v>22</v>
      </c>
      <c r="E4" s="117" t="s">
        <v>23</v>
      </c>
      <c r="F4" s="118"/>
      <c r="G4" s="119"/>
    </row>
    <row r="5" s="103" customFormat="1" ht="38.25" customHeight="1" spans="1:7">
      <c r="A5" s="120"/>
      <c r="B5" s="121"/>
      <c r="C5" s="122"/>
      <c r="D5" s="123"/>
      <c r="E5" s="124" t="s">
        <v>26</v>
      </c>
      <c r="F5" s="70" t="s">
        <v>27</v>
      </c>
      <c r="G5" s="70" t="s">
        <v>28</v>
      </c>
    </row>
    <row r="6" s="103" customFormat="1" ht="27" customHeight="1" spans="1:7">
      <c r="A6" s="125" t="s">
        <v>2914</v>
      </c>
      <c r="B6" s="126"/>
      <c r="C6" s="127">
        <v>50</v>
      </c>
      <c r="D6" s="128">
        <v>9</v>
      </c>
      <c r="E6" s="129">
        <v>50</v>
      </c>
      <c r="F6" s="130">
        <f>IF(C6&gt;0,E6/C6,0)</f>
        <v>1</v>
      </c>
      <c r="G6" s="130">
        <f>IF(D6&gt;0,E6/D6,0)</f>
        <v>5.55555555555556</v>
      </c>
    </row>
    <row r="7" s="103" customFormat="1" ht="27" customHeight="1" spans="1:7">
      <c r="A7" s="131" t="s">
        <v>2915</v>
      </c>
      <c r="B7" s="132" t="s">
        <v>2668</v>
      </c>
      <c r="C7" s="133">
        <f>SUM(C8:C9)</f>
        <v>268</v>
      </c>
      <c r="D7" s="133">
        <f t="shared" ref="D7:E7" si="0">SUM(D8:D9)</f>
        <v>107.22</v>
      </c>
      <c r="E7" s="133">
        <f t="shared" si="0"/>
        <v>115</v>
      </c>
      <c r="F7" s="130">
        <f t="shared" ref="F7:F11" si="1">IF(C7&gt;0,E7/C7,0)</f>
        <v>0.42910447761194</v>
      </c>
      <c r="G7" s="130">
        <f t="shared" ref="G7:G11" si="2">IF(D7&gt;0,E7/D7,0)</f>
        <v>1.072561089349</v>
      </c>
    </row>
    <row r="8" s="103" customFormat="1" ht="27" customHeight="1" spans="1:7">
      <c r="A8" s="131"/>
      <c r="B8" s="132" t="s">
        <v>2916</v>
      </c>
      <c r="C8" s="133">
        <v>83</v>
      </c>
      <c r="D8" s="128">
        <v>0</v>
      </c>
      <c r="E8" s="129"/>
      <c r="F8" s="130">
        <f t="shared" si="1"/>
        <v>0</v>
      </c>
      <c r="G8" s="130">
        <f t="shared" si="2"/>
        <v>0</v>
      </c>
    </row>
    <row r="9" s="103" customFormat="1" ht="27" customHeight="1" spans="1:7">
      <c r="A9" s="131"/>
      <c r="B9" s="132" t="s">
        <v>2917</v>
      </c>
      <c r="C9" s="133">
        <v>185</v>
      </c>
      <c r="D9" s="128">
        <f>74.58+32.64</f>
        <v>107.22</v>
      </c>
      <c r="E9" s="129">
        <v>115</v>
      </c>
      <c r="F9" s="130">
        <f t="shared" si="1"/>
        <v>0.621621621621622</v>
      </c>
      <c r="G9" s="130">
        <f t="shared" si="2"/>
        <v>1.072561089349</v>
      </c>
    </row>
    <row r="10" s="103" customFormat="1" ht="27" customHeight="1" spans="1:7">
      <c r="A10" s="125" t="s">
        <v>2918</v>
      </c>
      <c r="B10" s="126"/>
      <c r="C10" s="127">
        <v>24</v>
      </c>
      <c r="D10" s="128">
        <f>7.39+12</f>
        <v>19.39</v>
      </c>
      <c r="E10" s="129">
        <v>24</v>
      </c>
      <c r="F10" s="130">
        <f t="shared" si="1"/>
        <v>1</v>
      </c>
      <c r="G10" s="130">
        <f t="shared" si="2"/>
        <v>1.23775141825683</v>
      </c>
    </row>
    <row r="11" s="104" customFormat="1" ht="27" customHeight="1" spans="1:7">
      <c r="A11" s="134" t="s">
        <v>2460</v>
      </c>
      <c r="B11" s="135"/>
      <c r="C11" s="136">
        <v>342</v>
      </c>
      <c r="D11" s="136">
        <f t="shared" ref="D11:E11" si="3">SUM(D6,D7,D10)</f>
        <v>135.61</v>
      </c>
      <c r="E11" s="136">
        <f t="shared" si="3"/>
        <v>189</v>
      </c>
      <c r="F11" s="130">
        <f t="shared" si="1"/>
        <v>0.552631578947368</v>
      </c>
      <c r="G11" s="130">
        <f t="shared" si="2"/>
        <v>1.393702529312</v>
      </c>
    </row>
    <row r="12" s="105" customFormat="1" ht="18.75" customHeight="1" spans="1:7">
      <c r="A12" s="106"/>
      <c r="F12" s="107"/>
      <c r="G12" s="107"/>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N306"/>
  <sheetViews>
    <sheetView showGridLines="0" showZeros="0" workbookViewId="0">
      <pane ySplit="6" topLeftCell="A224" activePane="bottomLeft" state="frozen"/>
      <selection/>
      <selection pane="bottomLeft" activeCell="D265" sqref="D265"/>
    </sheetView>
  </sheetViews>
  <sheetFormatPr defaultColWidth="9" defaultRowHeight="13.5"/>
  <cols>
    <col min="1" max="1" width="41" style="39" customWidth="1"/>
    <col min="2" max="2" width="11.7" style="39" customWidth="1"/>
    <col min="3" max="3" width="11.7" style="73" customWidth="1"/>
    <col min="4" max="4" width="10.9" style="39" customWidth="1"/>
    <col min="5" max="5" width="8.1" style="39" customWidth="1"/>
    <col min="6" max="6" width="7.9" style="39" customWidth="1"/>
    <col min="7" max="7" width="57.75" style="39" customWidth="1"/>
    <col min="8" max="9" width="11.7" style="39" customWidth="1"/>
    <col min="10" max="10" width="11.1" style="39" customWidth="1"/>
    <col min="11" max="11" width="8.3" style="39" customWidth="1"/>
    <col min="12" max="12" width="8.2" style="39" customWidth="1"/>
    <col min="13" max="16384" width="9" style="39"/>
  </cols>
  <sheetData>
    <row r="1" ht="14.25" spans="1:6">
      <c r="A1" s="41" t="s">
        <v>2919</v>
      </c>
      <c r="B1" s="65"/>
      <c r="C1" s="74"/>
      <c r="D1" s="65"/>
      <c r="E1" s="65"/>
      <c r="F1" s="65"/>
    </row>
    <row r="2" s="37" customFormat="1" ht="22.5" spans="1:12">
      <c r="A2" s="42" t="s">
        <v>2920</v>
      </c>
      <c r="B2" s="42"/>
      <c r="C2" s="75"/>
      <c r="D2" s="42"/>
      <c r="E2" s="42"/>
      <c r="F2" s="42"/>
      <c r="G2" s="42"/>
      <c r="H2" s="42"/>
      <c r="I2" s="42"/>
      <c r="J2" s="42"/>
      <c r="K2" s="42"/>
      <c r="L2" s="42"/>
    </row>
    <row r="3" ht="14.25" customHeight="1" spans="12:12">
      <c r="L3" s="93" t="s">
        <v>19</v>
      </c>
    </row>
    <row r="4" ht="31.5" customHeight="1" spans="1:12">
      <c r="A4" s="76" t="s">
        <v>2356</v>
      </c>
      <c r="B4" s="76"/>
      <c r="C4" s="77"/>
      <c r="D4" s="76"/>
      <c r="E4" s="76"/>
      <c r="F4" s="76"/>
      <c r="G4" s="76" t="s">
        <v>2357</v>
      </c>
      <c r="H4" s="76"/>
      <c r="I4" s="76"/>
      <c r="J4" s="76"/>
      <c r="K4" s="76"/>
      <c r="L4" s="76"/>
    </row>
    <row r="5" s="40" customFormat="1" ht="19.5" customHeight="1" spans="1:12">
      <c r="A5" s="69" t="s">
        <v>20</v>
      </c>
      <c r="B5" s="69" t="s">
        <v>21</v>
      </c>
      <c r="C5" s="78" t="s">
        <v>22</v>
      </c>
      <c r="D5" s="69" t="s">
        <v>23</v>
      </c>
      <c r="E5" s="69"/>
      <c r="F5" s="69"/>
      <c r="G5" s="69" t="s">
        <v>20</v>
      </c>
      <c r="H5" s="69" t="s">
        <v>21</v>
      </c>
      <c r="I5" s="69" t="s">
        <v>22</v>
      </c>
      <c r="J5" s="69" t="s">
        <v>23</v>
      </c>
      <c r="K5" s="69"/>
      <c r="L5" s="69"/>
    </row>
    <row r="6" s="40" customFormat="1" ht="60" customHeight="1" spans="1:12">
      <c r="A6" s="69"/>
      <c r="B6" s="69"/>
      <c r="C6" s="78"/>
      <c r="D6" s="69" t="s">
        <v>26</v>
      </c>
      <c r="E6" s="70" t="s">
        <v>27</v>
      </c>
      <c r="F6" s="70" t="s">
        <v>28</v>
      </c>
      <c r="G6" s="69"/>
      <c r="H6" s="69"/>
      <c r="I6" s="69"/>
      <c r="J6" s="69" t="s">
        <v>26</v>
      </c>
      <c r="K6" s="70" t="s">
        <v>27</v>
      </c>
      <c r="L6" s="70" t="s">
        <v>28</v>
      </c>
    </row>
    <row r="7" ht="20.1" customHeight="1" spans="1:12">
      <c r="A7" s="53" t="s">
        <v>2921</v>
      </c>
      <c r="B7" s="79"/>
      <c r="C7" s="80"/>
      <c r="D7" s="79"/>
      <c r="E7" s="81" t="str">
        <f>IFERROR(D7/B7,"")</f>
        <v/>
      </c>
      <c r="F7" s="81" t="str">
        <f>IFERROR(D7/C7,"")</f>
        <v/>
      </c>
      <c r="G7" s="53" t="s">
        <v>2922</v>
      </c>
      <c r="H7" s="82">
        <f>SUM(H8,H14,H20)</f>
        <v>0</v>
      </c>
      <c r="I7" s="82">
        <f t="shared" ref="I7:J7" si="0">SUM(I8,I14,I20)</f>
        <v>0</v>
      </c>
      <c r="J7" s="82">
        <f t="shared" si="0"/>
        <v>0</v>
      </c>
      <c r="K7" s="84" t="str">
        <f>IFERROR(J7/H7,"")</f>
        <v/>
      </c>
      <c r="L7" s="84" t="str">
        <f>IFERROR(J7/I7,"")</f>
        <v/>
      </c>
    </row>
    <row r="8" ht="20.1" customHeight="1" outlineLevel="1" spans="1:12">
      <c r="A8" s="53" t="s">
        <v>2923</v>
      </c>
      <c r="B8" s="79"/>
      <c r="C8" s="80"/>
      <c r="D8" s="79"/>
      <c r="E8" s="81" t="str">
        <f t="shared" ref="E8:E34" si="1">IFERROR(D8/B8,"")</f>
        <v/>
      </c>
      <c r="F8" s="81" t="str">
        <f t="shared" ref="F8:F34" si="2">IFERROR(D8/C8,"")</f>
        <v/>
      </c>
      <c r="G8" s="56" t="s">
        <v>2924</v>
      </c>
      <c r="H8" s="82">
        <f>SUM(H9:H13)</f>
        <v>0</v>
      </c>
      <c r="I8" s="82">
        <f t="shared" ref="I8:J8" si="3">SUM(I9:I13)</f>
        <v>0</v>
      </c>
      <c r="J8" s="82">
        <f t="shared" si="3"/>
        <v>0</v>
      </c>
      <c r="K8" s="84" t="str">
        <f t="shared" ref="K8:K71" si="4">IFERROR(J8/H8,"")</f>
        <v/>
      </c>
      <c r="L8" s="84" t="str">
        <f t="shared" ref="L8:L71" si="5">IFERROR(J8/I8,"")</f>
        <v/>
      </c>
    </row>
    <row r="9" ht="20.1" customHeight="1" outlineLevel="1" spans="1:12">
      <c r="A9" s="53" t="s">
        <v>2925</v>
      </c>
      <c r="B9" s="79"/>
      <c r="C9" s="80"/>
      <c r="D9" s="79"/>
      <c r="E9" s="81" t="str">
        <f t="shared" si="1"/>
        <v/>
      </c>
      <c r="F9" s="81" t="str">
        <f t="shared" si="2"/>
        <v/>
      </c>
      <c r="G9" s="56" t="s">
        <v>2926</v>
      </c>
      <c r="H9" s="82"/>
      <c r="I9" s="82"/>
      <c r="J9" s="82"/>
      <c r="K9" s="84" t="str">
        <f t="shared" si="4"/>
        <v/>
      </c>
      <c r="L9" s="84" t="str">
        <f t="shared" si="5"/>
        <v/>
      </c>
    </row>
    <row r="10" ht="20.1" customHeight="1" outlineLevel="1" spans="1:12">
      <c r="A10" s="53" t="s">
        <v>2927</v>
      </c>
      <c r="B10" s="79"/>
      <c r="C10" s="80"/>
      <c r="D10" s="79"/>
      <c r="E10" s="81" t="str">
        <f t="shared" si="1"/>
        <v/>
      </c>
      <c r="F10" s="81" t="str">
        <f t="shared" si="2"/>
        <v/>
      </c>
      <c r="G10" s="56" t="s">
        <v>2928</v>
      </c>
      <c r="H10" s="82"/>
      <c r="I10" s="82"/>
      <c r="J10" s="82"/>
      <c r="K10" s="84" t="str">
        <f t="shared" si="4"/>
        <v/>
      </c>
      <c r="L10" s="84" t="str">
        <f t="shared" si="5"/>
        <v/>
      </c>
    </row>
    <row r="11" ht="20.1" customHeight="1" outlineLevel="1" spans="1:12">
      <c r="A11" s="53" t="s">
        <v>2929</v>
      </c>
      <c r="B11" s="79"/>
      <c r="C11" s="80"/>
      <c r="D11" s="79"/>
      <c r="E11" s="81" t="str">
        <f t="shared" si="1"/>
        <v/>
      </c>
      <c r="F11" s="81" t="str">
        <f t="shared" si="2"/>
        <v/>
      </c>
      <c r="G11" s="56" t="s">
        <v>2930</v>
      </c>
      <c r="H11" s="82"/>
      <c r="I11" s="82"/>
      <c r="J11" s="82"/>
      <c r="K11" s="84" t="str">
        <f t="shared" si="4"/>
        <v/>
      </c>
      <c r="L11" s="84" t="str">
        <f t="shared" si="5"/>
        <v/>
      </c>
    </row>
    <row r="12" ht="20.1" customHeight="1" outlineLevel="1" spans="1:12">
      <c r="A12" s="53" t="s">
        <v>2931</v>
      </c>
      <c r="B12" s="82">
        <f>SUM(B13:B17)</f>
        <v>158300</v>
      </c>
      <c r="C12" s="83">
        <f>SUM(C13:C17)</f>
        <v>308795</v>
      </c>
      <c r="D12" s="82">
        <f>SUM(D13:D17)</f>
        <v>350900</v>
      </c>
      <c r="E12" s="81">
        <f t="shared" si="1"/>
        <v>2.21667719519899</v>
      </c>
      <c r="F12" s="81">
        <f t="shared" si="2"/>
        <v>1.13635259638271</v>
      </c>
      <c r="G12" s="56" t="s">
        <v>2932</v>
      </c>
      <c r="H12" s="82"/>
      <c r="I12" s="82"/>
      <c r="J12" s="82"/>
      <c r="K12" s="84" t="str">
        <f t="shared" si="4"/>
        <v/>
      </c>
      <c r="L12" s="84" t="str">
        <f t="shared" si="5"/>
        <v/>
      </c>
    </row>
    <row r="13" ht="20.1" customHeight="1" outlineLevel="1" spans="1:12">
      <c r="A13" s="59" t="s">
        <v>2933</v>
      </c>
      <c r="B13" s="82">
        <v>125400</v>
      </c>
      <c r="C13" s="83">
        <v>284135</v>
      </c>
      <c r="D13" s="82">
        <f>320000</f>
        <v>320000</v>
      </c>
      <c r="E13" s="81">
        <f t="shared" si="1"/>
        <v>2.5518341307815</v>
      </c>
      <c r="F13" s="81">
        <f t="shared" si="2"/>
        <v>1.12622520984743</v>
      </c>
      <c r="G13" s="56" t="s">
        <v>2934</v>
      </c>
      <c r="H13" s="82"/>
      <c r="I13" s="82"/>
      <c r="J13" s="82"/>
      <c r="K13" s="84" t="str">
        <f t="shared" si="4"/>
        <v/>
      </c>
      <c r="L13" s="84" t="str">
        <f t="shared" si="5"/>
        <v/>
      </c>
    </row>
    <row r="14" ht="20.1" customHeight="1" outlineLevel="1" spans="1:14">
      <c r="A14" s="59" t="s">
        <v>2935</v>
      </c>
      <c r="B14" s="82"/>
      <c r="C14" s="83"/>
      <c r="D14" s="82"/>
      <c r="E14" s="81" t="str">
        <f t="shared" si="1"/>
        <v/>
      </c>
      <c r="F14" s="81" t="str">
        <f t="shared" si="2"/>
        <v/>
      </c>
      <c r="G14" s="56" t="s">
        <v>2936</v>
      </c>
      <c r="H14" s="82">
        <f>SUM(H15:H19)</f>
        <v>0</v>
      </c>
      <c r="I14" s="82">
        <f t="shared" ref="I14:J14" si="6">SUM(I15:I19)</f>
        <v>0</v>
      </c>
      <c r="J14" s="82">
        <f t="shared" si="6"/>
        <v>0</v>
      </c>
      <c r="K14" s="84" t="str">
        <f t="shared" si="4"/>
        <v/>
      </c>
      <c r="L14" s="84" t="str">
        <f t="shared" si="5"/>
        <v/>
      </c>
      <c r="N14" s="39">
        <f>333005-308795</f>
        <v>24210</v>
      </c>
    </row>
    <row r="15" ht="20.1" customHeight="1" outlineLevel="1" spans="1:12">
      <c r="A15" s="59" t="s">
        <v>2937</v>
      </c>
      <c r="B15" s="82">
        <v>35000</v>
      </c>
      <c r="C15" s="83">
        <v>29122</v>
      </c>
      <c r="D15" s="82">
        <v>35000</v>
      </c>
      <c r="E15" s="81">
        <f t="shared" si="1"/>
        <v>1</v>
      </c>
      <c r="F15" s="81">
        <f t="shared" si="2"/>
        <v>1.20184053293043</v>
      </c>
      <c r="G15" s="56" t="s">
        <v>2938</v>
      </c>
      <c r="H15" s="82"/>
      <c r="I15" s="82"/>
      <c r="J15" s="82"/>
      <c r="K15" s="84" t="str">
        <f t="shared" si="4"/>
        <v/>
      </c>
      <c r="L15" s="84" t="str">
        <f t="shared" si="5"/>
        <v/>
      </c>
    </row>
    <row r="16" ht="20.1" customHeight="1" outlineLevel="1" spans="1:12">
      <c r="A16" s="59" t="s">
        <v>2939</v>
      </c>
      <c r="B16" s="82">
        <v>-2100</v>
      </c>
      <c r="C16" s="83">
        <v>-4462</v>
      </c>
      <c r="D16" s="82">
        <v>-4100</v>
      </c>
      <c r="E16" s="81">
        <f t="shared" si="1"/>
        <v>1.95238095238095</v>
      </c>
      <c r="F16" s="81">
        <f t="shared" si="2"/>
        <v>0.918870461676378</v>
      </c>
      <c r="G16" s="56" t="s">
        <v>2940</v>
      </c>
      <c r="H16" s="82"/>
      <c r="I16" s="82"/>
      <c r="J16" s="82"/>
      <c r="K16" s="84" t="str">
        <f t="shared" si="4"/>
        <v/>
      </c>
      <c r="L16" s="84" t="str">
        <f t="shared" si="5"/>
        <v/>
      </c>
    </row>
    <row r="17" ht="20.1" customHeight="1" outlineLevel="1" spans="1:12">
      <c r="A17" s="59" t="s">
        <v>2941</v>
      </c>
      <c r="B17" s="79"/>
      <c r="C17" s="80">
        <v>0</v>
      </c>
      <c r="D17" s="79"/>
      <c r="E17" s="81" t="str">
        <f t="shared" si="1"/>
        <v/>
      </c>
      <c r="F17" s="81" t="str">
        <f t="shared" si="2"/>
        <v/>
      </c>
      <c r="G17" s="56" t="s">
        <v>2942</v>
      </c>
      <c r="H17" s="82"/>
      <c r="I17" s="82"/>
      <c r="J17" s="82"/>
      <c r="K17" s="84" t="str">
        <f t="shared" si="4"/>
        <v/>
      </c>
      <c r="L17" s="84" t="str">
        <f t="shared" si="5"/>
        <v/>
      </c>
    </row>
    <row r="18" ht="20.1" customHeight="1" outlineLevel="1" spans="1:12">
      <c r="A18" s="53" t="s">
        <v>2943</v>
      </c>
      <c r="B18" s="79">
        <v>0</v>
      </c>
      <c r="C18" s="80"/>
      <c r="D18" s="79">
        <v>0</v>
      </c>
      <c r="E18" s="81" t="str">
        <f t="shared" si="1"/>
        <v/>
      </c>
      <c r="F18" s="81" t="str">
        <f t="shared" si="2"/>
        <v/>
      </c>
      <c r="G18" s="56" t="s">
        <v>2944</v>
      </c>
      <c r="H18" s="82"/>
      <c r="I18" s="82"/>
      <c r="J18" s="82"/>
      <c r="K18" s="84" t="str">
        <f t="shared" si="4"/>
        <v/>
      </c>
      <c r="L18" s="84" t="str">
        <f t="shared" si="5"/>
        <v/>
      </c>
    </row>
    <row r="19" ht="20.1" customHeight="1" outlineLevel="1" spans="1:12">
      <c r="A19" s="53" t="s">
        <v>2945</v>
      </c>
      <c r="B19" s="79">
        <v>0</v>
      </c>
      <c r="C19" s="80">
        <v>0</v>
      </c>
      <c r="D19" s="79">
        <v>0</v>
      </c>
      <c r="E19" s="81" t="str">
        <f t="shared" si="1"/>
        <v/>
      </c>
      <c r="F19" s="81" t="str">
        <f t="shared" si="2"/>
        <v/>
      </c>
      <c r="G19" s="56" t="s">
        <v>2946</v>
      </c>
      <c r="H19" s="82"/>
      <c r="I19" s="82"/>
      <c r="J19" s="82"/>
      <c r="K19" s="84" t="str">
        <f t="shared" si="4"/>
        <v/>
      </c>
      <c r="L19" s="84" t="str">
        <f t="shared" si="5"/>
        <v/>
      </c>
    </row>
    <row r="20" ht="20.1" customHeight="1" outlineLevel="1" spans="1:12">
      <c r="A20" s="59" t="s">
        <v>2947</v>
      </c>
      <c r="B20" s="82"/>
      <c r="C20" s="83"/>
      <c r="D20" s="82"/>
      <c r="E20" s="81" t="str">
        <f t="shared" si="1"/>
        <v/>
      </c>
      <c r="F20" s="81" t="str">
        <f t="shared" si="2"/>
        <v/>
      </c>
      <c r="G20" s="56" t="s">
        <v>2948</v>
      </c>
      <c r="H20" s="82">
        <f>SUM(H21:H22)</f>
        <v>0</v>
      </c>
      <c r="I20" s="82">
        <f t="shared" ref="I20:J20" si="7">SUM(I21:I22)</f>
        <v>0</v>
      </c>
      <c r="J20" s="82">
        <f t="shared" si="7"/>
        <v>0</v>
      </c>
      <c r="K20" s="84" t="str">
        <f t="shared" si="4"/>
        <v/>
      </c>
      <c r="L20" s="84" t="str">
        <f t="shared" si="5"/>
        <v/>
      </c>
    </row>
    <row r="21" ht="20.1" customHeight="1" outlineLevel="1" spans="1:12">
      <c r="A21" s="59" t="s">
        <v>2949</v>
      </c>
      <c r="B21" s="82"/>
      <c r="C21" s="83"/>
      <c r="D21" s="82"/>
      <c r="E21" s="81" t="str">
        <f t="shared" si="1"/>
        <v/>
      </c>
      <c r="F21" s="81" t="str">
        <f t="shared" si="2"/>
        <v/>
      </c>
      <c r="G21" s="58" t="s">
        <v>2950</v>
      </c>
      <c r="H21" s="82"/>
      <c r="I21" s="82"/>
      <c r="J21" s="82"/>
      <c r="K21" s="84" t="str">
        <f t="shared" si="4"/>
        <v/>
      </c>
      <c r="L21" s="84" t="str">
        <f t="shared" si="5"/>
        <v/>
      </c>
    </row>
    <row r="22" ht="20.1" customHeight="1" outlineLevel="1" spans="1:12">
      <c r="A22" s="53" t="s">
        <v>2951</v>
      </c>
      <c r="B22" s="79">
        <v>9000</v>
      </c>
      <c r="C22" s="80">
        <v>1300</v>
      </c>
      <c r="D22" s="79">
        <v>3000</v>
      </c>
      <c r="E22" s="81">
        <f t="shared" si="1"/>
        <v>0.333333333333333</v>
      </c>
      <c r="F22" s="81">
        <f t="shared" si="2"/>
        <v>2.30769230769231</v>
      </c>
      <c r="G22" s="58" t="s">
        <v>2952</v>
      </c>
      <c r="H22" s="82"/>
      <c r="I22" s="82"/>
      <c r="J22" s="82"/>
      <c r="K22" s="84" t="str">
        <f t="shared" si="4"/>
        <v/>
      </c>
      <c r="L22" s="84" t="str">
        <f t="shared" si="5"/>
        <v/>
      </c>
    </row>
    <row r="23" ht="20.1" customHeight="1" spans="1:12">
      <c r="A23" s="53" t="s">
        <v>2953</v>
      </c>
      <c r="B23" s="79"/>
      <c r="C23" s="80"/>
      <c r="D23" s="79"/>
      <c r="E23" s="81" t="str">
        <f t="shared" si="1"/>
        <v/>
      </c>
      <c r="F23" s="81" t="str">
        <f t="shared" si="2"/>
        <v/>
      </c>
      <c r="G23" s="53" t="s">
        <v>2954</v>
      </c>
      <c r="H23" s="82">
        <f>SUM(H24,H28,H32)</f>
        <v>2</v>
      </c>
      <c r="I23" s="82">
        <f t="shared" ref="I23:J23" si="8">SUM(I24,I28,I32)</f>
        <v>2</v>
      </c>
      <c r="J23" s="82">
        <f t="shared" si="8"/>
        <v>2</v>
      </c>
      <c r="K23" s="84">
        <f t="shared" si="4"/>
        <v>1</v>
      </c>
      <c r="L23" s="84">
        <f t="shared" si="5"/>
        <v>1</v>
      </c>
    </row>
    <row r="24" ht="20.1" customHeight="1" outlineLevel="1" spans="1:12">
      <c r="A24" s="53" t="s">
        <v>2955</v>
      </c>
      <c r="B24" s="79"/>
      <c r="C24" s="80"/>
      <c r="D24" s="79"/>
      <c r="E24" s="81" t="str">
        <f t="shared" si="1"/>
        <v/>
      </c>
      <c r="F24" s="81" t="str">
        <f t="shared" si="2"/>
        <v/>
      </c>
      <c r="G24" s="56" t="s">
        <v>2956</v>
      </c>
      <c r="H24" s="82">
        <f>SUM(H25:H27)</f>
        <v>2</v>
      </c>
      <c r="I24" s="82">
        <f t="shared" ref="I24:J24" si="9">SUM(I25:I27)</f>
        <v>2</v>
      </c>
      <c r="J24" s="82">
        <f t="shared" si="9"/>
        <v>2</v>
      </c>
      <c r="K24" s="84">
        <f t="shared" si="4"/>
        <v>1</v>
      </c>
      <c r="L24" s="84">
        <f t="shared" si="5"/>
        <v>1</v>
      </c>
    </row>
    <row r="25" ht="20.1" customHeight="1" outlineLevel="1" spans="1:12">
      <c r="A25" s="53" t="s">
        <v>2957</v>
      </c>
      <c r="B25" s="79"/>
      <c r="C25" s="80"/>
      <c r="D25" s="79"/>
      <c r="E25" s="81" t="str">
        <f t="shared" si="1"/>
        <v/>
      </c>
      <c r="F25" s="81" t="str">
        <f t="shared" si="2"/>
        <v/>
      </c>
      <c r="G25" s="56" t="s">
        <v>2958</v>
      </c>
      <c r="H25" s="82">
        <v>2</v>
      </c>
      <c r="I25" s="82">
        <v>2</v>
      </c>
      <c r="J25" s="82">
        <v>2</v>
      </c>
      <c r="K25" s="84">
        <f t="shared" si="4"/>
        <v>1</v>
      </c>
      <c r="L25" s="84">
        <f t="shared" si="5"/>
        <v>1</v>
      </c>
    </row>
    <row r="26" ht="20.1" customHeight="1" outlineLevel="1" spans="1:12">
      <c r="A26" s="53" t="s">
        <v>2959</v>
      </c>
      <c r="B26" s="79"/>
      <c r="C26" s="80"/>
      <c r="D26" s="79"/>
      <c r="E26" s="81" t="str">
        <f t="shared" si="1"/>
        <v/>
      </c>
      <c r="F26" s="81" t="str">
        <f t="shared" si="2"/>
        <v/>
      </c>
      <c r="G26" s="56" t="s">
        <v>2960</v>
      </c>
      <c r="H26" s="82"/>
      <c r="I26" s="82"/>
      <c r="J26" s="82"/>
      <c r="K26" s="84" t="str">
        <f t="shared" si="4"/>
        <v/>
      </c>
      <c r="L26" s="84" t="str">
        <f t="shared" si="5"/>
        <v/>
      </c>
    </row>
    <row r="27" ht="20.1" customHeight="1" outlineLevel="1" spans="1:12">
      <c r="A27" s="53" t="s">
        <v>2961</v>
      </c>
      <c r="B27" s="79">
        <v>0</v>
      </c>
      <c r="C27" s="80">
        <f t="shared" ref="B27:D27" si="10">SUM(C28:C32)</f>
        <v>0</v>
      </c>
      <c r="D27" s="79">
        <f t="shared" si="10"/>
        <v>0</v>
      </c>
      <c r="E27" s="81" t="str">
        <f t="shared" si="1"/>
        <v/>
      </c>
      <c r="F27" s="81" t="str">
        <f t="shared" si="2"/>
        <v/>
      </c>
      <c r="G27" s="56" t="s">
        <v>2962</v>
      </c>
      <c r="H27" s="82"/>
      <c r="I27" s="82"/>
      <c r="J27" s="82"/>
      <c r="K27" s="84" t="str">
        <f t="shared" si="4"/>
        <v/>
      </c>
      <c r="L27" s="84" t="str">
        <f t="shared" si="5"/>
        <v/>
      </c>
    </row>
    <row r="28" ht="20.1" customHeight="1" outlineLevel="1" spans="1:12">
      <c r="A28" s="59" t="s">
        <v>2963</v>
      </c>
      <c r="B28" s="82"/>
      <c r="C28" s="83"/>
      <c r="D28" s="82"/>
      <c r="E28" s="81" t="str">
        <f t="shared" si="1"/>
        <v/>
      </c>
      <c r="F28" s="81" t="str">
        <f t="shared" si="2"/>
        <v/>
      </c>
      <c r="G28" s="56" t="s">
        <v>2964</v>
      </c>
      <c r="H28" s="82">
        <f>SUM(H29:H31)</f>
        <v>0</v>
      </c>
      <c r="I28" s="82">
        <f t="shared" ref="I28:J28" si="11">SUM(I29:I31)</f>
        <v>0</v>
      </c>
      <c r="J28" s="82">
        <f t="shared" si="11"/>
        <v>0</v>
      </c>
      <c r="K28" s="84" t="str">
        <f t="shared" si="4"/>
        <v/>
      </c>
      <c r="L28" s="84" t="str">
        <f t="shared" si="5"/>
        <v/>
      </c>
    </row>
    <row r="29" ht="20.1" customHeight="1" outlineLevel="1" spans="1:12">
      <c r="A29" s="59" t="s">
        <v>2965</v>
      </c>
      <c r="B29" s="82"/>
      <c r="C29" s="83"/>
      <c r="D29" s="82"/>
      <c r="E29" s="81" t="str">
        <f t="shared" si="1"/>
        <v/>
      </c>
      <c r="F29" s="81" t="str">
        <f t="shared" si="2"/>
        <v/>
      </c>
      <c r="G29" s="56" t="s">
        <v>2958</v>
      </c>
      <c r="H29" s="82"/>
      <c r="I29" s="82"/>
      <c r="J29" s="82"/>
      <c r="K29" s="84" t="str">
        <f t="shared" si="4"/>
        <v/>
      </c>
      <c r="L29" s="84" t="str">
        <f t="shared" si="5"/>
        <v/>
      </c>
    </row>
    <row r="30" ht="20.1" customHeight="1" outlineLevel="1" spans="1:12">
      <c r="A30" s="59" t="s">
        <v>2966</v>
      </c>
      <c r="B30" s="82"/>
      <c r="C30" s="83"/>
      <c r="D30" s="82"/>
      <c r="E30" s="81" t="str">
        <f t="shared" si="1"/>
        <v/>
      </c>
      <c r="F30" s="81" t="str">
        <f t="shared" si="2"/>
        <v/>
      </c>
      <c r="G30" s="56" t="s">
        <v>2960</v>
      </c>
      <c r="H30" s="82"/>
      <c r="I30" s="82"/>
      <c r="J30" s="82"/>
      <c r="K30" s="84" t="str">
        <f t="shared" si="4"/>
        <v/>
      </c>
      <c r="L30" s="84" t="str">
        <f t="shared" si="5"/>
        <v/>
      </c>
    </row>
    <row r="31" ht="20.1" customHeight="1" outlineLevel="1" spans="1:12">
      <c r="A31" s="59" t="s">
        <v>2967</v>
      </c>
      <c r="B31" s="82"/>
      <c r="C31" s="83"/>
      <c r="D31" s="82"/>
      <c r="E31" s="81" t="str">
        <f t="shared" si="1"/>
        <v/>
      </c>
      <c r="F31" s="81" t="str">
        <f t="shared" si="2"/>
        <v/>
      </c>
      <c r="G31" s="57" t="s">
        <v>2968</v>
      </c>
      <c r="H31" s="82"/>
      <c r="I31" s="82"/>
      <c r="J31" s="82"/>
      <c r="K31" s="84" t="str">
        <f t="shared" si="4"/>
        <v/>
      </c>
      <c r="L31" s="84" t="str">
        <f t="shared" si="5"/>
        <v/>
      </c>
    </row>
    <row r="32" ht="20.1" customHeight="1" outlineLevel="1" spans="1:12">
      <c r="A32" s="59" t="s">
        <v>2969</v>
      </c>
      <c r="B32" s="82"/>
      <c r="C32" s="83"/>
      <c r="D32" s="82"/>
      <c r="E32" s="81" t="str">
        <f t="shared" si="1"/>
        <v/>
      </c>
      <c r="F32" s="81" t="str">
        <f t="shared" si="2"/>
        <v/>
      </c>
      <c r="G32" s="56" t="s">
        <v>2970</v>
      </c>
      <c r="H32" s="82">
        <f>SUM(H33:H34)</f>
        <v>0</v>
      </c>
      <c r="I32" s="82">
        <f t="shared" ref="I32:J32" si="12">SUM(I33:I34)</f>
        <v>0</v>
      </c>
      <c r="J32" s="82">
        <f t="shared" si="12"/>
        <v>0</v>
      </c>
      <c r="K32" s="84" t="str">
        <f t="shared" si="4"/>
        <v/>
      </c>
      <c r="L32" s="84" t="str">
        <f t="shared" si="5"/>
        <v/>
      </c>
    </row>
    <row r="33" ht="20.1" customHeight="1" outlineLevel="1" spans="1:12">
      <c r="A33" s="53" t="s">
        <v>2971</v>
      </c>
      <c r="B33" s="79"/>
      <c r="C33" s="80"/>
      <c r="D33" s="79"/>
      <c r="E33" s="81" t="str">
        <f t="shared" si="1"/>
        <v/>
      </c>
      <c r="F33" s="81" t="str">
        <f t="shared" si="2"/>
        <v/>
      </c>
      <c r="G33" s="58" t="s">
        <v>2960</v>
      </c>
      <c r="H33" s="82"/>
      <c r="I33" s="82"/>
      <c r="J33" s="82"/>
      <c r="K33" s="84" t="str">
        <f t="shared" si="4"/>
        <v/>
      </c>
      <c r="L33" s="84" t="str">
        <f t="shared" si="5"/>
        <v/>
      </c>
    </row>
    <row r="34" ht="20.1" customHeight="1" outlineLevel="1" spans="1:12">
      <c r="A34" s="59" t="s">
        <v>2972</v>
      </c>
      <c r="B34" s="82">
        <v>27100</v>
      </c>
      <c r="C34" s="83">
        <v>27100</v>
      </c>
      <c r="D34" s="82">
        <v>35000</v>
      </c>
      <c r="E34" s="81">
        <f t="shared" si="1"/>
        <v>1.29151291512915</v>
      </c>
      <c r="F34" s="81">
        <f t="shared" si="2"/>
        <v>1.29151291512915</v>
      </c>
      <c r="G34" s="58" t="s">
        <v>2973</v>
      </c>
      <c r="H34" s="82"/>
      <c r="I34" s="82"/>
      <c r="J34" s="82"/>
      <c r="K34" s="84" t="str">
        <f t="shared" si="4"/>
        <v/>
      </c>
      <c r="L34" s="84" t="str">
        <f t="shared" si="5"/>
        <v/>
      </c>
    </row>
    <row r="35" ht="20.1" customHeight="1" spans="1:12">
      <c r="A35" s="59"/>
      <c r="B35" s="82"/>
      <c r="C35" s="83"/>
      <c r="D35" s="82"/>
      <c r="E35" s="84"/>
      <c r="F35" s="84"/>
      <c r="G35" s="53" t="s">
        <v>2974</v>
      </c>
      <c r="H35" s="82">
        <f>SUM(H36,H41)</f>
        <v>0</v>
      </c>
      <c r="I35" s="82">
        <f t="shared" ref="I35:J35" si="13">SUM(I36,I41)</f>
        <v>0</v>
      </c>
      <c r="J35" s="82">
        <f t="shared" si="13"/>
        <v>0</v>
      </c>
      <c r="K35" s="84" t="str">
        <f t="shared" si="4"/>
        <v/>
      </c>
      <c r="L35" s="84" t="str">
        <f t="shared" si="5"/>
        <v/>
      </c>
    </row>
    <row r="36" ht="20.1" customHeight="1" outlineLevel="1" spans="1:12">
      <c r="A36" s="59"/>
      <c r="B36" s="82"/>
      <c r="C36" s="83"/>
      <c r="D36" s="82"/>
      <c r="E36" s="84"/>
      <c r="F36" s="84"/>
      <c r="G36" s="53" t="s">
        <v>2975</v>
      </c>
      <c r="H36" s="82">
        <f>SUM(H37:H40)</f>
        <v>0</v>
      </c>
      <c r="I36" s="82">
        <f t="shared" ref="I36:J36" si="14">SUM(I37:I40)</f>
        <v>0</v>
      </c>
      <c r="J36" s="82">
        <f t="shared" si="14"/>
        <v>0</v>
      </c>
      <c r="K36" s="84" t="str">
        <f t="shared" si="4"/>
        <v/>
      </c>
      <c r="L36" s="84" t="str">
        <f t="shared" si="5"/>
        <v/>
      </c>
    </row>
    <row r="37" ht="20.1" hidden="1" customHeight="1" outlineLevel="1" spans="1:12">
      <c r="A37" s="59"/>
      <c r="B37" s="82"/>
      <c r="C37" s="83"/>
      <c r="D37" s="82"/>
      <c r="E37" s="84"/>
      <c r="F37" s="84"/>
      <c r="G37" s="53" t="s">
        <v>2976</v>
      </c>
      <c r="H37" s="82"/>
      <c r="I37" s="82"/>
      <c r="J37" s="82"/>
      <c r="K37" s="84" t="str">
        <f t="shared" si="4"/>
        <v/>
      </c>
      <c r="L37" s="84" t="str">
        <f t="shared" si="5"/>
        <v/>
      </c>
    </row>
    <row r="38" ht="20.1" hidden="1" customHeight="1" outlineLevel="1" spans="1:12">
      <c r="A38" s="59"/>
      <c r="B38" s="82"/>
      <c r="C38" s="83"/>
      <c r="D38" s="82"/>
      <c r="E38" s="84"/>
      <c r="F38" s="84"/>
      <c r="G38" s="53" t="s">
        <v>2977</v>
      </c>
      <c r="H38" s="82"/>
      <c r="I38" s="82"/>
      <c r="J38" s="82"/>
      <c r="K38" s="84" t="str">
        <f t="shared" si="4"/>
        <v/>
      </c>
      <c r="L38" s="84" t="str">
        <f t="shared" si="5"/>
        <v/>
      </c>
    </row>
    <row r="39" ht="20.1" hidden="1" customHeight="1" outlineLevel="1" spans="1:12">
      <c r="A39" s="59"/>
      <c r="B39" s="82"/>
      <c r="C39" s="83"/>
      <c r="D39" s="82"/>
      <c r="E39" s="84"/>
      <c r="F39" s="84"/>
      <c r="G39" s="53" t="s">
        <v>2978</v>
      </c>
      <c r="H39" s="82"/>
      <c r="I39" s="82"/>
      <c r="J39" s="82"/>
      <c r="K39" s="84" t="str">
        <f t="shared" si="4"/>
        <v/>
      </c>
      <c r="L39" s="84" t="str">
        <f t="shared" si="5"/>
        <v/>
      </c>
    </row>
    <row r="40" ht="20.1" hidden="1" customHeight="1" outlineLevel="1" spans="1:12">
      <c r="A40" s="59"/>
      <c r="B40" s="82"/>
      <c r="C40" s="83"/>
      <c r="D40" s="82"/>
      <c r="E40" s="84"/>
      <c r="F40" s="84"/>
      <c r="G40" s="53" t="s">
        <v>2979</v>
      </c>
      <c r="H40" s="82"/>
      <c r="I40" s="82"/>
      <c r="J40" s="82"/>
      <c r="K40" s="84" t="str">
        <f t="shared" si="4"/>
        <v/>
      </c>
      <c r="L40" s="84" t="str">
        <f t="shared" si="5"/>
        <v/>
      </c>
    </row>
    <row r="41" ht="20.1" customHeight="1" outlineLevel="1" spans="1:12">
      <c r="A41" s="59"/>
      <c r="B41" s="82"/>
      <c r="C41" s="83"/>
      <c r="D41" s="82"/>
      <c r="E41" s="84"/>
      <c r="F41" s="84"/>
      <c r="G41" s="53" t="s">
        <v>2980</v>
      </c>
      <c r="H41" s="82">
        <f>SUM(H42:H45)</f>
        <v>0</v>
      </c>
      <c r="I41" s="82">
        <f t="shared" ref="I41:J41" si="15">SUM(I42:I45)</f>
        <v>0</v>
      </c>
      <c r="J41" s="82">
        <f t="shared" si="15"/>
        <v>0</v>
      </c>
      <c r="K41" s="84" t="str">
        <f t="shared" si="4"/>
        <v/>
      </c>
      <c r="L41" s="84" t="str">
        <f t="shared" si="5"/>
        <v/>
      </c>
    </row>
    <row r="42" ht="20.1" hidden="1" customHeight="1" outlineLevel="1" spans="1:12">
      <c r="A42" s="59"/>
      <c r="B42" s="82"/>
      <c r="C42" s="83"/>
      <c r="D42" s="82"/>
      <c r="E42" s="84"/>
      <c r="F42" s="84"/>
      <c r="G42" s="53" t="s">
        <v>2981</v>
      </c>
      <c r="H42" s="82"/>
      <c r="I42" s="82"/>
      <c r="J42" s="82"/>
      <c r="K42" s="84" t="str">
        <f t="shared" si="4"/>
        <v/>
      </c>
      <c r="L42" s="84" t="str">
        <f t="shared" si="5"/>
        <v/>
      </c>
    </row>
    <row r="43" ht="20.1" hidden="1" customHeight="1" outlineLevel="1" spans="1:12">
      <c r="A43" s="59"/>
      <c r="B43" s="82"/>
      <c r="C43" s="83"/>
      <c r="D43" s="82"/>
      <c r="E43" s="84"/>
      <c r="F43" s="84"/>
      <c r="G43" s="53" t="s">
        <v>2982</v>
      </c>
      <c r="H43" s="82"/>
      <c r="I43" s="82"/>
      <c r="J43" s="82"/>
      <c r="K43" s="84" t="str">
        <f t="shared" si="4"/>
        <v/>
      </c>
      <c r="L43" s="84" t="str">
        <f t="shared" si="5"/>
        <v/>
      </c>
    </row>
    <row r="44" ht="20.1" hidden="1" customHeight="1" outlineLevel="1" spans="1:12">
      <c r="A44" s="59"/>
      <c r="B44" s="82"/>
      <c r="C44" s="83"/>
      <c r="D44" s="82"/>
      <c r="E44" s="84"/>
      <c r="F44" s="84"/>
      <c r="G44" s="53" t="s">
        <v>2983</v>
      </c>
      <c r="H44" s="82"/>
      <c r="I44" s="82"/>
      <c r="J44" s="82"/>
      <c r="K44" s="84" t="str">
        <f t="shared" si="4"/>
        <v/>
      </c>
      <c r="L44" s="84" t="str">
        <f t="shared" si="5"/>
        <v/>
      </c>
    </row>
    <row r="45" ht="20.1" hidden="1" customHeight="1" outlineLevel="1" spans="1:12">
      <c r="A45" s="59"/>
      <c r="B45" s="82"/>
      <c r="C45" s="83"/>
      <c r="D45" s="82"/>
      <c r="E45" s="84"/>
      <c r="F45" s="84"/>
      <c r="G45" s="53" t="s">
        <v>2984</v>
      </c>
      <c r="H45" s="82"/>
      <c r="I45" s="82"/>
      <c r="J45" s="82"/>
      <c r="K45" s="84" t="str">
        <f t="shared" si="4"/>
        <v/>
      </c>
      <c r="L45" s="84" t="str">
        <f t="shared" si="5"/>
        <v/>
      </c>
    </row>
    <row r="46" ht="20.1" customHeight="1" spans="1:12">
      <c r="A46" s="59"/>
      <c r="B46" s="82"/>
      <c r="C46" s="83"/>
      <c r="D46" s="82"/>
      <c r="E46" s="84"/>
      <c r="F46" s="84"/>
      <c r="G46" s="53" t="s">
        <v>2985</v>
      </c>
      <c r="H46" s="82">
        <f>SUM(H47,H63,H67,H68,H74,H78,H82,H86,H92,H95)</f>
        <v>172858</v>
      </c>
      <c r="I46" s="82">
        <f t="shared" ref="I46:J46" si="16">SUM(I47,I63,I67,I68,I74,I78,I82,I86,I92,I95)</f>
        <v>318891</v>
      </c>
      <c r="J46" s="82">
        <f t="shared" si="16"/>
        <v>375960</v>
      </c>
      <c r="K46" s="84">
        <f t="shared" si="4"/>
        <v>2.17496442166402</v>
      </c>
      <c r="L46" s="84">
        <f t="shared" si="5"/>
        <v>1.17896083614777</v>
      </c>
    </row>
    <row r="47" s="38" customFormat="1" ht="20.1" customHeight="1" outlineLevel="1" spans="1:12">
      <c r="A47" s="85"/>
      <c r="B47" s="86"/>
      <c r="C47" s="87"/>
      <c r="D47" s="86"/>
      <c r="E47" s="88"/>
      <c r="F47" s="88"/>
      <c r="G47" s="53" t="s">
        <v>2986</v>
      </c>
      <c r="H47" s="82">
        <f>SUM(H48:H62)</f>
        <v>172858</v>
      </c>
      <c r="I47" s="82">
        <f t="shared" ref="I47:J47" si="17">SUM(I48:I62)</f>
        <v>318891</v>
      </c>
      <c r="J47" s="82">
        <f t="shared" si="17"/>
        <v>375960</v>
      </c>
      <c r="K47" s="84">
        <f t="shared" si="4"/>
        <v>2.17496442166402</v>
      </c>
      <c r="L47" s="84">
        <f t="shared" si="5"/>
        <v>1.17896083614777</v>
      </c>
    </row>
    <row r="48" ht="20.1" customHeight="1" outlineLevel="1" spans="1:12">
      <c r="A48" s="59"/>
      <c r="B48" s="82"/>
      <c r="C48" s="83"/>
      <c r="D48" s="82"/>
      <c r="E48" s="84"/>
      <c r="F48" s="84"/>
      <c r="G48" s="57" t="s">
        <v>2987</v>
      </c>
      <c r="H48" s="82">
        <v>8000</v>
      </c>
      <c r="I48" s="82">
        <v>7289</v>
      </c>
      <c r="J48" s="82">
        <v>8000</v>
      </c>
      <c r="K48" s="84">
        <f t="shared" si="4"/>
        <v>1</v>
      </c>
      <c r="L48" s="84">
        <f t="shared" si="5"/>
        <v>1.09754424475237</v>
      </c>
    </row>
    <row r="49" ht="20.1" customHeight="1" outlineLevel="1" spans="1:12">
      <c r="A49" s="59"/>
      <c r="B49" s="82"/>
      <c r="C49" s="83"/>
      <c r="D49" s="82"/>
      <c r="E49" s="84"/>
      <c r="F49" s="84"/>
      <c r="G49" s="57" t="s">
        <v>2988</v>
      </c>
      <c r="H49" s="82"/>
      <c r="I49" s="82" t="s">
        <v>55</v>
      </c>
      <c r="J49" s="82"/>
      <c r="K49" s="84" t="str">
        <f t="shared" si="4"/>
        <v/>
      </c>
      <c r="L49" s="84" t="str">
        <f t="shared" si="5"/>
        <v/>
      </c>
    </row>
    <row r="50" ht="20.1" customHeight="1" outlineLevel="1" spans="1:12">
      <c r="A50" s="59"/>
      <c r="B50" s="82"/>
      <c r="C50" s="83"/>
      <c r="D50" s="82"/>
      <c r="E50" s="84"/>
      <c r="F50" s="84"/>
      <c r="G50" s="57" t="s">
        <v>2989</v>
      </c>
      <c r="H50" s="82">
        <v>161808</v>
      </c>
      <c r="I50" s="82">
        <v>307940</v>
      </c>
      <c r="J50" s="82">
        <f>161808+210858-7756</f>
        <v>364910</v>
      </c>
      <c r="K50" s="84">
        <f t="shared" si="4"/>
        <v>2.25520369821022</v>
      </c>
      <c r="L50" s="84">
        <f t="shared" si="5"/>
        <v>1.18500357212444</v>
      </c>
    </row>
    <row r="51" ht="20.1" customHeight="1" outlineLevel="1" spans="1:12">
      <c r="A51" s="56"/>
      <c r="B51" s="89"/>
      <c r="C51" s="90"/>
      <c r="D51" s="89"/>
      <c r="E51" s="91"/>
      <c r="F51" s="91"/>
      <c r="G51" s="57" t="s">
        <v>2990</v>
      </c>
      <c r="H51" s="82"/>
      <c r="I51" s="82" t="s">
        <v>55</v>
      </c>
      <c r="J51" s="82"/>
      <c r="K51" s="84" t="str">
        <f t="shared" si="4"/>
        <v/>
      </c>
      <c r="L51" s="84" t="str">
        <f t="shared" si="5"/>
        <v/>
      </c>
    </row>
    <row r="52" ht="20.1" customHeight="1" outlineLevel="1" spans="1:12">
      <c r="A52" s="56"/>
      <c r="B52" s="89"/>
      <c r="C52" s="90"/>
      <c r="D52" s="89"/>
      <c r="E52" s="91"/>
      <c r="F52" s="91"/>
      <c r="G52" s="57" t="s">
        <v>2991</v>
      </c>
      <c r="H52" s="82">
        <v>3000</v>
      </c>
      <c r="I52" s="82">
        <v>3612</v>
      </c>
      <c r="J52" s="82">
        <v>3000</v>
      </c>
      <c r="K52" s="84">
        <f t="shared" si="4"/>
        <v>1</v>
      </c>
      <c r="L52" s="84">
        <f t="shared" si="5"/>
        <v>0.830564784053156</v>
      </c>
    </row>
    <row r="53" ht="20.1" customHeight="1" outlineLevel="1" spans="1:12">
      <c r="A53" s="56"/>
      <c r="B53" s="89"/>
      <c r="C53" s="90"/>
      <c r="D53" s="89"/>
      <c r="E53" s="91"/>
      <c r="F53" s="91"/>
      <c r="G53" s="57" t="s">
        <v>2992</v>
      </c>
      <c r="H53" s="82"/>
      <c r="I53" s="82" t="s">
        <v>55</v>
      </c>
      <c r="J53" s="82"/>
      <c r="K53" s="84" t="str">
        <f t="shared" si="4"/>
        <v/>
      </c>
      <c r="L53" s="84" t="str">
        <f t="shared" si="5"/>
        <v/>
      </c>
    </row>
    <row r="54" ht="20.1" customHeight="1" outlineLevel="1" spans="1:12">
      <c r="A54" s="56"/>
      <c r="B54" s="89"/>
      <c r="C54" s="90"/>
      <c r="D54" s="89"/>
      <c r="E54" s="91"/>
      <c r="F54" s="91"/>
      <c r="G54" s="57" t="s">
        <v>2993</v>
      </c>
      <c r="H54" s="82"/>
      <c r="I54" s="82"/>
      <c r="J54" s="82"/>
      <c r="K54" s="84" t="str">
        <f t="shared" si="4"/>
        <v/>
      </c>
      <c r="L54" s="84" t="str">
        <f t="shared" si="5"/>
        <v/>
      </c>
    </row>
    <row r="55" ht="20.1" customHeight="1" outlineLevel="1" spans="1:12">
      <c r="A55" s="56"/>
      <c r="B55" s="89"/>
      <c r="C55" s="90"/>
      <c r="D55" s="89"/>
      <c r="E55" s="91"/>
      <c r="F55" s="91"/>
      <c r="G55" s="57" t="s">
        <v>2994</v>
      </c>
      <c r="H55" s="82"/>
      <c r="I55" s="82"/>
      <c r="J55" s="82"/>
      <c r="K55" s="84" t="str">
        <f t="shared" si="4"/>
        <v/>
      </c>
      <c r="L55" s="84" t="str">
        <f t="shared" si="5"/>
        <v/>
      </c>
    </row>
    <row r="56" ht="20.1" customHeight="1" outlineLevel="1" spans="1:12">
      <c r="A56" s="53"/>
      <c r="B56" s="79"/>
      <c r="C56" s="80"/>
      <c r="D56" s="79"/>
      <c r="E56" s="81"/>
      <c r="F56" s="81"/>
      <c r="G56" s="57" t="s">
        <v>2995</v>
      </c>
      <c r="H56" s="82"/>
      <c r="I56" s="82">
        <v>0</v>
      </c>
      <c r="J56" s="82"/>
      <c r="K56" s="84" t="str">
        <f t="shared" si="4"/>
        <v/>
      </c>
      <c r="L56" s="84" t="str">
        <f t="shared" si="5"/>
        <v/>
      </c>
    </row>
    <row r="57" ht="20.1" customHeight="1" outlineLevel="1" spans="1:12">
      <c r="A57" s="53"/>
      <c r="B57" s="79"/>
      <c r="C57" s="80"/>
      <c r="D57" s="79"/>
      <c r="E57" s="81"/>
      <c r="F57" s="81"/>
      <c r="G57" s="57" t="s">
        <v>2996</v>
      </c>
      <c r="H57" s="82"/>
      <c r="I57" s="82">
        <v>0</v>
      </c>
      <c r="J57" s="82"/>
      <c r="K57" s="84" t="str">
        <f t="shared" si="4"/>
        <v/>
      </c>
      <c r="L57" s="84" t="str">
        <f t="shared" si="5"/>
        <v/>
      </c>
    </row>
    <row r="58" ht="20.1" customHeight="1" outlineLevel="1" spans="1:12">
      <c r="A58" s="53"/>
      <c r="B58" s="79"/>
      <c r="C58" s="80"/>
      <c r="D58" s="79"/>
      <c r="E58" s="81"/>
      <c r="F58" s="81"/>
      <c r="G58" s="57" t="s">
        <v>2997</v>
      </c>
      <c r="H58" s="82"/>
      <c r="I58" s="82">
        <v>0</v>
      </c>
      <c r="J58" s="82"/>
      <c r="K58" s="84" t="str">
        <f t="shared" si="4"/>
        <v/>
      </c>
      <c r="L58" s="84" t="str">
        <f t="shared" si="5"/>
        <v/>
      </c>
    </row>
    <row r="59" ht="20.1" customHeight="1" outlineLevel="1" spans="1:12">
      <c r="A59" s="53"/>
      <c r="B59" s="79"/>
      <c r="C59" s="80"/>
      <c r="D59" s="79"/>
      <c r="E59" s="81"/>
      <c r="F59" s="81"/>
      <c r="G59" s="57" t="s">
        <v>2998</v>
      </c>
      <c r="H59" s="82">
        <v>50</v>
      </c>
      <c r="I59" s="82">
        <v>50</v>
      </c>
      <c r="J59" s="82">
        <v>50</v>
      </c>
      <c r="K59" s="84">
        <f t="shared" si="4"/>
        <v>1</v>
      </c>
      <c r="L59" s="84">
        <f t="shared" si="5"/>
        <v>1</v>
      </c>
    </row>
    <row r="60" ht="20.1" customHeight="1" outlineLevel="1" spans="1:12">
      <c r="A60" s="53"/>
      <c r="B60" s="79"/>
      <c r="C60" s="80"/>
      <c r="D60" s="79"/>
      <c r="E60" s="81"/>
      <c r="F60" s="81"/>
      <c r="G60" s="92" t="s">
        <v>2999</v>
      </c>
      <c r="H60" s="82"/>
      <c r="I60" s="82"/>
      <c r="J60" s="82"/>
      <c r="K60" s="84" t="str">
        <f t="shared" si="4"/>
        <v/>
      </c>
      <c r="L60" s="84" t="str">
        <f t="shared" si="5"/>
        <v/>
      </c>
    </row>
    <row r="61" ht="20.1" customHeight="1" outlineLevel="1" spans="1:12">
      <c r="A61" s="53"/>
      <c r="B61" s="79"/>
      <c r="C61" s="80"/>
      <c r="D61" s="79"/>
      <c r="E61" s="81"/>
      <c r="F61" s="81"/>
      <c r="G61" s="92" t="s">
        <v>3000</v>
      </c>
      <c r="H61" s="82"/>
      <c r="I61" s="82"/>
      <c r="J61" s="82"/>
      <c r="K61" s="84" t="str">
        <f t="shared" si="4"/>
        <v/>
      </c>
      <c r="L61" s="84" t="str">
        <f t="shared" si="5"/>
        <v/>
      </c>
    </row>
    <row r="62" ht="20.1" customHeight="1" outlineLevel="1" spans="1:12">
      <c r="A62" s="53"/>
      <c r="B62" s="79"/>
      <c r="C62" s="80"/>
      <c r="D62" s="79"/>
      <c r="E62" s="81"/>
      <c r="F62" s="81"/>
      <c r="G62" s="92" t="s">
        <v>3001</v>
      </c>
      <c r="H62" s="82"/>
      <c r="I62" s="82"/>
      <c r="J62" s="82"/>
      <c r="K62" s="84" t="str">
        <f t="shared" si="4"/>
        <v/>
      </c>
      <c r="L62" s="84" t="str">
        <f t="shared" si="5"/>
        <v/>
      </c>
    </row>
    <row r="63" ht="20.1" customHeight="1" outlineLevel="1" spans="1:12">
      <c r="A63" s="53"/>
      <c r="B63" s="79"/>
      <c r="C63" s="80"/>
      <c r="D63" s="79"/>
      <c r="E63" s="81"/>
      <c r="F63" s="81"/>
      <c r="G63" s="53" t="s">
        <v>3002</v>
      </c>
      <c r="H63" s="82">
        <f>SUM(H64:H66)</f>
        <v>0</v>
      </c>
      <c r="I63" s="82">
        <f t="shared" ref="I63:J63" si="18">SUM(I64:I66)</f>
        <v>0</v>
      </c>
      <c r="J63" s="82">
        <f t="shared" si="18"/>
        <v>0</v>
      </c>
      <c r="K63" s="84" t="str">
        <f t="shared" si="4"/>
        <v/>
      </c>
      <c r="L63" s="84" t="str">
        <f t="shared" si="5"/>
        <v/>
      </c>
    </row>
    <row r="64" ht="20.1" hidden="1" customHeight="1" outlineLevel="1" spans="1:12">
      <c r="A64" s="53"/>
      <c r="B64" s="79"/>
      <c r="C64" s="80"/>
      <c r="D64" s="79"/>
      <c r="E64" s="81"/>
      <c r="F64" s="81"/>
      <c r="G64" s="57" t="s">
        <v>2987</v>
      </c>
      <c r="H64" s="82"/>
      <c r="I64" s="82"/>
      <c r="J64" s="82"/>
      <c r="K64" s="84" t="str">
        <f t="shared" si="4"/>
        <v/>
      </c>
      <c r="L64" s="84" t="str">
        <f t="shared" si="5"/>
        <v/>
      </c>
    </row>
    <row r="65" ht="20.1" hidden="1" customHeight="1" outlineLevel="1" spans="1:12">
      <c r="A65" s="53"/>
      <c r="B65" s="79"/>
      <c r="C65" s="80"/>
      <c r="D65" s="79"/>
      <c r="E65" s="81"/>
      <c r="F65" s="81"/>
      <c r="G65" s="57" t="s">
        <v>2988</v>
      </c>
      <c r="H65" s="82"/>
      <c r="I65" s="82"/>
      <c r="J65" s="82"/>
      <c r="K65" s="84" t="str">
        <f t="shared" si="4"/>
        <v/>
      </c>
      <c r="L65" s="84" t="str">
        <f t="shared" si="5"/>
        <v/>
      </c>
    </row>
    <row r="66" ht="20.1" hidden="1" customHeight="1" outlineLevel="1" spans="1:12">
      <c r="A66" s="53"/>
      <c r="B66" s="79"/>
      <c r="C66" s="80"/>
      <c r="D66" s="79"/>
      <c r="E66" s="81"/>
      <c r="F66" s="81"/>
      <c r="G66" s="57" t="s">
        <v>3003</v>
      </c>
      <c r="H66" s="82"/>
      <c r="I66" s="82"/>
      <c r="J66" s="82"/>
      <c r="K66" s="84" t="str">
        <f t="shared" si="4"/>
        <v/>
      </c>
      <c r="L66" s="84" t="str">
        <f t="shared" si="5"/>
        <v/>
      </c>
    </row>
    <row r="67" ht="20.1" customHeight="1" outlineLevel="1" spans="1:12">
      <c r="A67" s="53"/>
      <c r="B67" s="79"/>
      <c r="C67" s="80"/>
      <c r="D67" s="79"/>
      <c r="E67" s="81"/>
      <c r="F67" s="81"/>
      <c r="G67" s="53" t="s">
        <v>3004</v>
      </c>
      <c r="H67" s="82"/>
      <c r="I67" s="82"/>
      <c r="J67" s="82"/>
      <c r="K67" s="84" t="str">
        <f t="shared" si="4"/>
        <v/>
      </c>
      <c r="L67" s="84" t="str">
        <f t="shared" si="5"/>
        <v/>
      </c>
    </row>
    <row r="68" ht="20.1" customHeight="1" outlineLevel="1" spans="1:12">
      <c r="A68" s="53"/>
      <c r="B68" s="79"/>
      <c r="C68" s="80"/>
      <c r="D68" s="79"/>
      <c r="E68" s="81"/>
      <c r="F68" s="81"/>
      <c r="G68" s="53" t="s">
        <v>3005</v>
      </c>
      <c r="H68" s="82">
        <f>SUM(H69:H73)</f>
        <v>0</v>
      </c>
      <c r="I68" s="82">
        <f t="shared" ref="I68:J68" si="19">SUM(I69:I73)</f>
        <v>0</v>
      </c>
      <c r="J68" s="82">
        <f t="shared" si="19"/>
        <v>0</v>
      </c>
      <c r="K68" s="84" t="str">
        <f t="shared" si="4"/>
        <v/>
      </c>
      <c r="L68" s="84" t="str">
        <f t="shared" si="5"/>
        <v/>
      </c>
    </row>
    <row r="69" ht="20.1" hidden="1" customHeight="1" outlineLevel="1" spans="1:12">
      <c r="A69" s="53"/>
      <c r="B69" s="79"/>
      <c r="C69" s="80"/>
      <c r="D69" s="79"/>
      <c r="E69" s="81"/>
      <c r="F69" s="81"/>
      <c r="G69" s="57" t="s">
        <v>3006</v>
      </c>
      <c r="H69" s="82"/>
      <c r="I69" s="82"/>
      <c r="J69" s="82"/>
      <c r="K69" s="84" t="str">
        <f t="shared" si="4"/>
        <v/>
      </c>
      <c r="L69" s="84" t="str">
        <f t="shared" si="5"/>
        <v/>
      </c>
    </row>
    <row r="70" ht="20.1" hidden="1" customHeight="1" outlineLevel="1" spans="1:12">
      <c r="A70" s="53"/>
      <c r="B70" s="79"/>
      <c r="C70" s="80"/>
      <c r="D70" s="79"/>
      <c r="E70" s="81"/>
      <c r="F70" s="81"/>
      <c r="G70" s="57" t="s">
        <v>3007</v>
      </c>
      <c r="H70" s="82"/>
      <c r="I70" s="82"/>
      <c r="J70" s="82"/>
      <c r="K70" s="84" t="str">
        <f t="shared" si="4"/>
        <v/>
      </c>
      <c r="L70" s="84" t="str">
        <f t="shared" si="5"/>
        <v/>
      </c>
    </row>
    <row r="71" ht="20.1" hidden="1" customHeight="1" outlineLevel="1" spans="1:12">
      <c r="A71" s="53"/>
      <c r="B71" s="79"/>
      <c r="C71" s="80"/>
      <c r="D71" s="79"/>
      <c r="E71" s="81"/>
      <c r="F71" s="81"/>
      <c r="G71" s="57" t="s">
        <v>3008</v>
      </c>
      <c r="H71" s="82"/>
      <c r="I71" s="82"/>
      <c r="J71" s="82"/>
      <c r="K71" s="84" t="str">
        <f t="shared" si="4"/>
        <v/>
      </c>
      <c r="L71" s="84" t="str">
        <f t="shared" si="5"/>
        <v/>
      </c>
    </row>
    <row r="72" ht="20.1" hidden="1" customHeight="1" outlineLevel="1" spans="1:12">
      <c r="A72" s="53"/>
      <c r="B72" s="79"/>
      <c r="C72" s="80"/>
      <c r="D72" s="79"/>
      <c r="E72" s="81"/>
      <c r="F72" s="81"/>
      <c r="G72" s="57" t="s">
        <v>3009</v>
      </c>
      <c r="H72" s="82"/>
      <c r="I72" s="82"/>
      <c r="J72" s="82"/>
      <c r="K72" s="84" t="str">
        <f t="shared" ref="K72:K135" si="20">IFERROR(J72/H72,"")</f>
        <v/>
      </c>
      <c r="L72" s="84" t="str">
        <f t="shared" ref="L72:L135" si="21">IFERROR(J72/I72,"")</f>
        <v/>
      </c>
    </row>
    <row r="73" ht="20.1" hidden="1" customHeight="1" outlineLevel="1" spans="1:12">
      <c r="A73" s="53"/>
      <c r="B73" s="79"/>
      <c r="C73" s="80"/>
      <c r="D73" s="79"/>
      <c r="E73" s="81"/>
      <c r="F73" s="81"/>
      <c r="G73" s="57" t="s">
        <v>3010</v>
      </c>
      <c r="H73" s="82"/>
      <c r="I73" s="82"/>
      <c r="J73" s="82"/>
      <c r="K73" s="84" t="str">
        <f t="shared" si="20"/>
        <v/>
      </c>
      <c r="L73" s="84" t="str">
        <f t="shared" si="21"/>
        <v/>
      </c>
    </row>
    <row r="74" ht="20.1" customHeight="1" outlineLevel="1" spans="1:12">
      <c r="A74" s="53"/>
      <c r="B74" s="79"/>
      <c r="C74" s="80"/>
      <c r="D74" s="79"/>
      <c r="E74" s="81"/>
      <c r="F74" s="81"/>
      <c r="G74" s="53" t="s">
        <v>3011</v>
      </c>
      <c r="H74" s="82">
        <f>SUM(H75:H77)</f>
        <v>0</v>
      </c>
      <c r="I74" s="82">
        <f t="shared" ref="I74:J74" si="22">SUM(I75:I77)</f>
        <v>0</v>
      </c>
      <c r="J74" s="82">
        <f t="shared" si="22"/>
        <v>0</v>
      </c>
      <c r="K74" s="84" t="str">
        <f t="shared" si="20"/>
        <v/>
      </c>
      <c r="L74" s="84" t="str">
        <f t="shared" si="21"/>
        <v/>
      </c>
    </row>
    <row r="75" ht="20.1" hidden="1" customHeight="1" outlineLevel="1" spans="1:12">
      <c r="A75" s="53"/>
      <c r="B75" s="79"/>
      <c r="C75" s="80"/>
      <c r="D75" s="79"/>
      <c r="E75" s="81"/>
      <c r="F75" s="81"/>
      <c r="G75" s="53" t="s">
        <v>3012</v>
      </c>
      <c r="H75" s="82"/>
      <c r="I75" s="82"/>
      <c r="J75" s="82"/>
      <c r="K75" s="84" t="str">
        <f t="shared" si="20"/>
        <v/>
      </c>
      <c r="L75" s="84" t="str">
        <f t="shared" si="21"/>
        <v/>
      </c>
    </row>
    <row r="76" ht="20.1" hidden="1" customHeight="1" outlineLevel="1" spans="1:12">
      <c r="A76" s="53"/>
      <c r="B76" s="79"/>
      <c r="C76" s="80"/>
      <c r="D76" s="79"/>
      <c r="E76" s="81"/>
      <c r="F76" s="81"/>
      <c r="G76" s="53" t="s">
        <v>3013</v>
      </c>
      <c r="H76" s="82"/>
      <c r="I76" s="82"/>
      <c r="J76" s="82"/>
      <c r="K76" s="84" t="str">
        <f t="shared" si="20"/>
        <v/>
      </c>
      <c r="L76" s="84" t="str">
        <f t="shared" si="21"/>
        <v/>
      </c>
    </row>
    <row r="77" ht="20.1" hidden="1" customHeight="1" outlineLevel="1" spans="1:12">
      <c r="A77" s="53"/>
      <c r="B77" s="79"/>
      <c r="C77" s="80"/>
      <c r="D77" s="79"/>
      <c r="E77" s="81"/>
      <c r="F77" s="81"/>
      <c r="G77" s="53" t="s">
        <v>3014</v>
      </c>
      <c r="H77" s="82"/>
      <c r="I77" s="82"/>
      <c r="J77" s="82"/>
      <c r="K77" s="84" t="str">
        <f t="shared" si="20"/>
        <v/>
      </c>
      <c r="L77" s="84" t="str">
        <f t="shared" si="21"/>
        <v/>
      </c>
    </row>
    <row r="78" ht="20.1" customHeight="1" outlineLevel="1" spans="1:12">
      <c r="A78" s="53"/>
      <c r="B78" s="79"/>
      <c r="C78" s="80"/>
      <c r="D78" s="79"/>
      <c r="E78" s="81"/>
      <c r="F78" s="81"/>
      <c r="G78" s="53" t="s">
        <v>3015</v>
      </c>
      <c r="H78" s="82">
        <f>SUM(H79:H81)</f>
        <v>0</v>
      </c>
      <c r="I78" s="82">
        <f t="shared" ref="I78:J78" si="23">SUM(I79:I81)</f>
        <v>0</v>
      </c>
      <c r="J78" s="82">
        <f t="shared" si="23"/>
        <v>0</v>
      </c>
      <c r="K78" s="84" t="str">
        <f t="shared" si="20"/>
        <v/>
      </c>
      <c r="L78" s="84" t="str">
        <f t="shared" si="21"/>
        <v/>
      </c>
    </row>
    <row r="79" ht="20.1" hidden="1" customHeight="1" outlineLevel="1" spans="1:12">
      <c r="A79" s="53"/>
      <c r="B79" s="79"/>
      <c r="C79" s="80"/>
      <c r="D79" s="79"/>
      <c r="E79" s="81"/>
      <c r="F79" s="81"/>
      <c r="G79" s="58" t="s">
        <v>2987</v>
      </c>
      <c r="H79" s="82"/>
      <c r="I79" s="82"/>
      <c r="J79" s="82"/>
      <c r="K79" s="84" t="str">
        <f t="shared" si="20"/>
        <v/>
      </c>
      <c r="L79" s="84" t="str">
        <f t="shared" si="21"/>
        <v/>
      </c>
    </row>
    <row r="80" ht="20.1" hidden="1" customHeight="1" outlineLevel="1" spans="1:12">
      <c r="A80" s="53"/>
      <c r="B80" s="79"/>
      <c r="C80" s="80"/>
      <c r="D80" s="79"/>
      <c r="E80" s="81"/>
      <c r="F80" s="81"/>
      <c r="G80" s="58" t="s">
        <v>2988</v>
      </c>
      <c r="H80" s="82"/>
      <c r="I80" s="82"/>
      <c r="J80" s="82"/>
      <c r="K80" s="84" t="str">
        <f t="shared" si="20"/>
        <v/>
      </c>
      <c r="L80" s="84" t="str">
        <f t="shared" si="21"/>
        <v/>
      </c>
    </row>
    <row r="81" ht="20.1" hidden="1" customHeight="1" outlineLevel="1" spans="1:12">
      <c r="A81" s="53"/>
      <c r="B81" s="79"/>
      <c r="C81" s="80"/>
      <c r="D81" s="79"/>
      <c r="E81" s="81"/>
      <c r="F81" s="81"/>
      <c r="G81" s="58" t="s">
        <v>3016</v>
      </c>
      <c r="H81" s="82"/>
      <c r="I81" s="82"/>
      <c r="J81" s="82"/>
      <c r="K81" s="84" t="str">
        <f t="shared" si="20"/>
        <v/>
      </c>
      <c r="L81" s="84" t="str">
        <f t="shared" si="21"/>
        <v/>
      </c>
    </row>
    <row r="82" ht="20.1" customHeight="1" outlineLevel="1" spans="1:12">
      <c r="A82" s="53"/>
      <c r="B82" s="79"/>
      <c r="C82" s="80"/>
      <c r="D82" s="79"/>
      <c r="E82" s="81"/>
      <c r="F82" s="81"/>
      <c r="G82" s="53" t="s">
        <v>3017</v>
      </c>
      <c r="H82" s="82">
        <f>SUM(H83:H85)</f>
        <v>0</v>
      </c>
      <c r="I82" s="82">
        <f t="shared" ref="I82:J82" si="24">SUM(I83:I85)</f>
        <v>0</v>
      </c>
      <c r="J82" s="82">
        <f t="shared" si="24"/>
        <v>0</v>
      </c>
      <c r="K82" s="84" t="str">
        <f t="shared" si="20"/>
        <v/>
      </c>
      <c r="L82" s="84" t="str">
        <f t="shared" si="21"/>
        <v/>
      </c>
    </row>
    <row r="83" ht="20.1" hidden="1" customHeight="1" outlineLevel="1" spans="1:12">
      <c r="A83" s="53"/>
      <c r="B83" s="79"/>
      <c r="C83" s="80"/>
      <c r="D83" s="79"/>
      <c r="E83" s="81"/>
      <c r="F83" s="81"/>
      <c r="G83" s="58" t="s">
        <v>2987</v>
      </c>
      <c r="H83" s="82"/>
      <c r="I83" s="82"/>
      <c r="J83" s="82"/>
      <c r="K83" s="84" t="str">
        <f t="shared" si="20"/>
        <v/>
      </c>
      <c r="L83" s="84" t="str">
        <f t="shared" si="21"/>
        <v/>
      </c>
    </row>
    <row r="84" ht="20.1" hidden="1" customHeight="1" outlineLevel="1" spans="1:12">
      <c r="A84" s="53"/>
      <c r="B84" s="79"/>
      <c r="C84" s="80"/>
      <c r="D84" s="79"/>
      <c r="E84" s="81"/>
      <c r="F84" s="81"/>
      <c r="G84" s="58" t="s">
        <v>2988</v>
      </c>
      <c r="H84" s="82"/>
      <c r="I84" s="82"/>
      <c r="J84" s="82"/>
      <c r="K84" s="84" t="str">
        <f t="shared" si="20"/>
        <v/>
      </c>
      <c r="L84" s="84" t="str">
        <f t="shared" si="21"/>
        <v/>
      </c>
    </row>
    <row r="85" ht="20.1" hidden="1" customHeight="1" outlineLevel="1" spans="1:12">
      <c r="A85" s="53"/>
      <c r="B85" s="79"/>
      <c r="C85" s="80"/>
      <c r="D85" s="79"/>
      <c r="E85" s="81"/>
      <c r="F85" s="81"/>
      <c r="G85" s="58" t="s">
        <v>3018</v>
      </c>
      <c r="H85" s="82"/>
      <c r="I85" s="82"/>
      <c r="J85" s="82"/>
      <c r="K85" s="84" t="str">
        <f t="shared" si="20"/>
        <v/>
      </c>
      <c r="L85" s="84" t="str">
        <f t="shared" si="21"/>
        <v/>
      </c>
    </row>
    <row r="86" ht="20.1" customHeight="1" outlineLevel="1" spans="1:12">
      <c r="A86" s="53"/>
      <c r="B86" s="79"/>
      <c r="C86" s="80"/>
      <c r="D86" s="79"/>
      <c r="E86" s="81"/>
      <c r="F86" s="81"/>
      <c r="G86" s="53" t="s">
        <v>3019</v>
      </c>
      <c r="H86" s="82">
        <f>SUM(H87:H91)</f>
        <v>0</v>
      </c>
      <c r="I86" s="82">
        <f t="shared" ref="I86:J86" si="25">SUM(I87:I91)</f>
        <v>0</v>
      </c>
      <c r="J86" s="82">
        <f t="shared" si="25"/>
        <v>0</v>
      </c>
      <c r="K86" s="84" t="str">
        <f t="shared" si="20"/>
        <v/>
      </c>
      <c r="L86" s="84" t="str">
        <f t="shared" si="21"/>
        <v/>
      </c>
    </row>
    <row r="87" ht="20.1" hidden="1" customHeight="1" outlineLevel="1" spans="1:12">
      <c r="A87" s="53"/>
      <c r="B87" s="79"/>
      <c r="C87" s="80"/>
      <c r="D87" s="79"/>
      <c r="E87" s="81"/>
      <c r="F87" s="81"/>
      <c r="G87" s="58" t="s">
        <v>3006</v>
      </c>
      <c r="H87" s="82"/>
      <c r="I87" s="82"/>
      <c r="J87" s="82"/>
      <c r="K87" s="84" t="str">
        <f t="shared" si="20"/>
        <v/>
      </c>
      <c r="L87" s="84" t="str">
        <f t="shared" si="21"/>
        <v/>
      </c>
    </row>
    <row r="88" ht="20.1" hidden="1" customHeight="1" outlineLevel="1" spans="1:12">
      <c r="A88" s="53"/>
      <c r="B88" s="79"/>
      <c r="C88" s="80"/>
      <c r="D88" s="79"/>
      <c r="E88" s="81"/>
      <c r="F88" s="81"/>
      <c r="G88" s="58" t="s">
        <v>3007</v>
      </c>
      <c r="H88" s="82"/>
      <c r="I88" s="82"/>
      <c r="J88" s="82"/>
      <c r="K88" s="84" t="str">
        <f t="shared" si="20"/>
        <v/>
      </c>
      <c r="L88" s="84" t="str">
        <f t="shared" si="21"/>
        <v/>
      </c>
    </row>
    <row r="89" ht="20.1" hidden="1" customHeight="1" outlineLevel="1" spans="1:12">
      <c r="A89" s="53"/>
      <c r="B89" s="79"/>
      <c r="C89" s="80"/>
      <c r="D89" s="79"/>
      <c r="E89" s="81"/>
      <c r="F89" s="81"/>
      <c r="G89" s="58" t="s">
        <v>3008</v>
      </c>
      <c r="H89" s="82"/>
      <c r="I89" s="82"/>
      <c r="J89" s="82"/>
      <c r="K89" s="84" t="str">
        <f t="shared" si="20"/>
        <v/>
      </c>
      <c r="L89" s="84" t="str">
        <f t="shared" si="21"/>
        <v/>
      </c>
    </row>
    <row r="90" ht="20.1" hidden="1" customHeight="1" outlineLevel="1" spans="1:12">
      <c r="A90" s="53"/>
      <c r="B90" s="79"/>
      <c r="C90" s="80"/>
      <c r="D90" s="79"/>
      <c r="E90" s="81"/>
      <c r="F90" s="81"/>
      <c r="G90" s="58" t="s">
        <v>3009</v>
      </c>
      <c r="H90" s="82"/>
      <c r="I90" s="82"/>
      <c r="J90" s="82"/>
      <c r="K90" s="84" t="str">
        <f t="shared" si="20"/>
        <v/>
      </c>
      <c r="L90" s="84" t="str">
        <f t="shared" si="21"/>
        <v/>
      </c>
    </row>
    <row r="91" ht="20.1" hidden="1" customHeight="1" outlineLevel="1" spans="1:12">
      <c r="A91" s="53"/>
      <c r="B91" s="79"/>
      <c r="C91" s="80"/>
      <c r="D91" s="79"/>
      <c r="E91" s="81"/>
      <c r="F91" s="81"/>
      <c r="G91" s="58" t="s">
        <v>3020</v>
      </c>
      <c r="H91" s="82"/>
      <c r="I91" s="82"/>
      <c r="J91" s="82"/>
      <c r="K91" s="84" t="str">
        <f t="shared" si="20"/>
        <v/>
      </c>
      <c r="L91" s="84" t="str">
        <f t="shared" si="21"/>
        <v/>
      </c>
    </row>
    <row r="92" ht="20.1" customHeight="1" outlineLevel="1" spans="1:12">
      <c r="A92" s="53"/>
      <c r="B92" s="79"/>
      <c r="C92" s="80"/>
      <c r="D92" s="79"/>
      <c r="E92" s="81"/>
      <c r="F92" s="81"/>
      <c r="G92" s="53" t="s">
        <v>3021</v>
      </c>
      <c r="H92" s="82">
        <f>SUM(H93:H94)</f>
        <v>0</v>
      </c>
      <c r="I92" s="82">
        <f t="shared" ref="I92:J92" si="26">SUM(I93:I94)</f>
        <v>0</v>
      </c>
      <c r="J92" s="82">
        <f t="shared" si="26"/>
        <v>0</v>
      </c>
      <c r="K92" s="84" t="str">
        <f t="shared" si="20"/>
        <v/>
      </c>
      <c r="L92" s="84" t="str">
        <f t="shared" si="21"/>
        <v/>
      </c>
    </row>
    <row r="93" ht="20.1" hidden="1" customHeight="1" outlineLevel="1" spans="1:12">
      <c r="A93" s="53"/>
      <c r="B93" s="79"/>
      <c r="C93" s="80"/>
      <c r="D93" s="79"/>
      <c r="E93" s="81"/>
      <c r="F93" s="81"/>
      <c r="G93" s="58" t="s">
        <v>3012</v>
      </c>
      <c r="H93" s="82"/>
      <c r="I93" s="82"/>
      <c r="J93" s="82"/>
      <c r="K93" s="84" t="str">
        <f t="shared" si="20"/>
        <v/>
      </c>
      <c r="L93" s="84" t="str">
        <f t="shared" si="21"/>
        <v/>
      </c>
    </row>
    <row r="94" ht="20.1" hidden="1" customHeight="1" outlineLevel="1" spans="1:12">
      <c r="A94" s="53"/>
      <c r="B94" s="79"/>
      <c r="C94" s="80"/>
      <c r="D94" s="79"/>
      <c r="E94" s="81"/>
      <c r="F94" s="81"/>
      <c r="G94" s="58" t="s">
        <v>3022</v>
      </c>
      <c r="H94" s="82"/>
      <c r="I94" s="82"/>
      <c r="J94" s="82"/>
      <c r="K94" s="84" t="str">
        <f t="shared" si="20"/>
        <v/>
      </c>
      <c r="L94" s="84" t="str">
        <f t="shared" si="21"/>
        <v/>
      </c>
    </row>
    <row r="95" ht="20.1" customHeight="1" outlineLevel="1" spans="1:12">
      <c r="A95" s="53"/>
      <c r="B95" s="79"/>
      <c r="C95" s="80"/>
      <c r="D95" s="79"/>
      <c r="E95" s="81"/>
      <c r="F95" s="81"/>
      <c r="G95" s="58" t="s">
        <v>3023</v>
      </c>
      <c r="H95" s="82">
        <f>SUM(H96:H103)</f>
        <v>0</v>
      </c>
      <c r="I95" s="82">
        <f t="shared" ref="I95:J95" si="27">SUM(I96:I103)</f>
        <v>0</v>
      </c>
      <c r="J95" s="82">
        <f t="shared" si="27"/>
        <v>0</v>
      </c>
      <c r="K95" s="84" t="str">
        <f t="shared" si="20"/>
        <v/>
      </c>
      <c r="L95" s="84" t="str">
        <f t="shared" si="21"/>
        <v/>
      </c>
    </row>
    <row r="96" ht="20.1" hidden="1" customHeight="1" outlineLevel="1" spans="1:12">
      <c r="A96" s="53"/>
      <c r="B96" s="79"/>
      <c r="C96" s="80"/>
      <c r="D96" s="79"/>
      <c r="E96" s="81"/>
      <c r="F96" s="81"/>
      <c r="G96" s="58" t="s">
        <v>2987</v>
      </c>
      <c r="H96" s="82"/>
      <c r="I96" s="82"/>
      <c r="J96" s="82"/>
      <c r="K96" s="84" t="str">
        <f t="shared" si="20"/>
        <v/>
      </c>
      <c r="L96" s="84" t="str">
        <f t="shared" si="21"/>
        <v/>
      </c>
    </row>
    <row r="97" ht="20.1" hidden="1" customHeight="1" outlineLevel="1" spans="1:12">
      <c r="A97" s="53"/>
      <c r="B97" s="79"/>
      <c r="C97" s="80"/>
      <c r="D97" s="79"/>
      <c r="E97" s="81"/>
      <c r="F97" s="81"/>
      <c r="G97" s="58" t="s">
        <v>2988</v>
      </c>
      <c r="H97" s="82"/>
      <c r="I97" s="82"/>
      <c r="J97" s="82"/>
      <c r="K97" s="84" t="str">
        <f t="shared" si="20"/>
        <v/>
      </c>
      <c r="L97" s="84" t="str">
        <f t="shared" si="21"/>
        <v/>
      </c>
    </row>
    <row r="98" ht="20.1" hidden="1" customHeight="1" outlineLevel="1" spans="1:12">
      <c r="A98" s="53"/>
      <c r="B98" s="79"/>
      <c r="C98" s="80"/>
      <c r="D98" s="79"/>
      <c r="E98" s="81"/>
      <c r="F98" s="81"/>
      <c r="G98" s="58" t="s">
        <v>2989</v>
      </c>
      <c r="H98" s="82"/>
      <c r="I98" s="82"/>
      <c r="J98" s="82"/>
      <c r="K98" s="84" t="str">
        <f t="shared" si="20"/>
        <v/>
      </c>
      <c r="L98" s="84" t="str">
        <f t="shared" si="21"/>
        <v/>
      </c>
    </row>
    <row r="99" ht="20.1" hidden="1" customHeight="1" outlineLevel="1" spans="1:12">
      <c r="A99" s="53"/>
      <c r="B99" s="79"/>
      <c r="C99" s="80"/>
      <c r="D99" s="79"/>
      <c r="E99" s="81"/>
      <c r="F99" s="81"/>
      <c r="G99" s="58" t="s">
        <v>2990</v>
      </c>
      <c r="H99" s="82"/>
      <c r="I99" s="82"/>
      <c r="J99" s="82"/>
      <c r="K99" s="84" t="str">
        <f t="shared" si="20"/>
        <v/>
      </c>
      <c r="L99" s="84" t="str">
        <f t="shared" si="21"/>
        <v/>
      </c>
    </row>
    <row r="100" ht="20.1" hidden="1" customHeight="1" outlineLevel="1" spans="1:12">
      <c r="A100" s="53"/>
      <c r="B100" s="79"/>
      <c r="C100" s="80"/>
      <c r="D100" s="79"/>
      <c r="E100" s="81"/>
      <c r="F100" s="81"/>
      <c r="G100" s="58" t="s">
        <v>2993</v>
      </c>
      <c r="H100" s="82"/>
      <c r="I100" s="82"/>
      <c r="J100" s="82"/>
      <c r="K100" s="84" t="str">
        <f t="shared" si="20"/>
        <v/>
      </c>
      <c r="L100" s="84" t="str">
        <f t="shared" si="21"/>
        <v/>
      </c>
    </row>
    <row r="101" ht="20.1" hidden="1" customHeight="1" outlineLevel="1" spans="1:12">
      <c r="A101" s="53"/>
      <c r="B101" s="79"/>
      <c r="C101" s="80"/>
      <c r="D101" s="79"/>
      <c r="E101" s="81"/>
      <c r="F101" s="81"/>
      <c r="G101" s="58" t="s">
        <v>2995</v>
      </c>
      <c r="H101" s="82"/>
      <c r="I101" s="82"/>
      <c r="J101" s="82"/>
      <c r="K101" s="84" t="str">
        <f t="shared" si="20"/>
        <v/>
      </c>
      <c r="L101" s="84" t="str">
        <f t="shared" si="21"/>
        <v/>
      </c>
    </row>
    <row r="102" ht="20.1" hidden="1" customHeight="1" outlineLevel="1" spans="1:12">
      <c r="A102" s="53"/>
      <c r="B102" s="79"/>
      <c r="C102" s="80"/>
      <c r="D102" s="79"/>
      <c r="E102" s="81"/>
      <c r="F102" s="81"/>
      <c r="G102" s="58" t="s">
        <v>2996</v>
      </c>
      <c r="H102" s="82"/>
      <c r="I102" s="82"/>
      <c r="J102" s="82"/>
      <c r="K102" s="84" t="str">
        <f t="shared" si="20"/>
        <v/>
      </c>
      <c r="L102" s="84" t="str">
        <f t="shared" si="21"/>
        <v/>
      </c>
    </row>
    <row r="103" ht="20.1" hidden="1" customHeight="1" outlineLevel="1" spans="1:12">
      <c r="A103" s="53"/>
      <c r="B103" s="79"/>
      <c r="C103" s="80"/>
      <c r="D103" s="79"/>
      <c r="E103" s="81"/>
      <c r="F103" s="81"/>
      <c r="G103" s="58" t="s">
        <v>3024</v>
      </c>
      <c r="H103" s="82"/>
      <c r="I103" s="82"/>
      <c r="J103" s="82"/>
      <c r="K103" s="84" t="str">
        <f t="shared" si="20"/>
        <v/>
      </c>
      <c r="L103" s="84" t="str">
        <f t="shared" si="21"/>
        <v/>
      </c>
    </row>
    <row r="104" ht="20.1" customHeight="1" spans="1:12">
      <c r="A104" s="53"/>
      <c r="B104" s="79"/>
      <c r="C104" s="80"/>
      <c r="D104" s="79"/>
      <c r="E104" s="81"/>
      <c r="F104" s="81"/>
      <c r="G104" s="53" t="s">
        <v>3025</v>
      </c>
      <c r="H104" s="82">
        <f>SUM(H105,H110,H115)</f>
        <v>0</v>
      </c>
      <c r="I104" s="82">
        <f t="shared" ref="I104:J104" si="28">SUM(I105,I110,I115)</f>
        <v>0</v>
      </c>
      <c r="J104" s="82">
        <f t="shared" si="28"/>
        <v>0</v>
      </c>
      <c r="K104" s="84" t="str">
        <f t="shared" si="20"/>
        <v/>
      </c>
      <c r="L104" s="84" t="str">
        <f t="shared" si="21"/>
        <v/>
      </c>
    </row>
    <row r="105" ht="20.1" customHeight="1" outlineLevel="1" spans="1:12">
      <c r="A105" s="53"/>
      <c r="B105" s="79"/>
      <c r="C105" s="80"/>
      <c r="D105" s="79"/>
      <c r="E105" s="81"/>
      <c r="F105" s="81"/>
      <c r="G105" s="57" t="s">
        <v>3026</v>
      </c>
      <c r="H105" s="82">
        <f>SUM(H106:H109)</f>
        <v>0</v>
      </c>
      <c r="I105" s="82">
        <f t="shared" ref="I105:J105" si="29">SUM(I106:I109)</f>
        <v>0</v>
      </c>
      <c r="J105" s="82">
        <f t="shared" si="29"/>
        <v>0</v>
      </c>
      <c r="K105" s="84" t="str">
        <f t="shared" si="20"/>
        <v/>
      </c>
      <c r="L105" s="84" t="str">
        <f t="shared" si="21"/>
        <v/>
      </c>
    </row>
    <row r="106" ht="20.1" hidden="1" customHeight="1" outlineLevel="1" spans="1:12">
      <c r="A106" s="53"/>
      <c r="B106" s="79"/>
      <c r="C106" s="80"/>
      <c r="D106" s="79"/>
      <c r="E106" s="81"/>
      <c r="F106" s="81"/>
      <c r="G106" s="57" t="s">
        <v>2960</v>
      </c>
      <c r="H106" s="82"/>
      <c r="I106" s="82"/>
      <c r="J106" s="82"/>
      <c r="K106" s="84" t="str">
        <f t="shared" si="20"/>
        <v/>
      </c>
      <c r="L106" s="84" t="str">
        <f t="shared" si="21"/>
        <v/>
      </c>
    </row>
    <row r="107" ht="20.1" hidden="1" customHeight="1" outlineLevel="1" spans="1:12">
      <c r="A107" s="53"/>
      <c r="B107" s="79"/>
      <c r="C107" s="80"/>
      <c r="D107" s="79"/>
      <c r="E107" s="81"/>
      <c r="F107" s="81"/>
      <c r="G107" s="57" t="s">
        <v>3027</v>
      </c>
      <c r="H107" s="82"/>
      <c r="I107" s="82"/>
      <c r="J107" s="82"/>
      <c r="K107" s="84" t="str">
        <f t="shared" si="20"/>
        <v/>
      </c>
      <c r="L107" s="84" t="str">
        <f t="shared" si="21"/>
        <v/>
      </c>
    </row>
    <row r="108" ht="20.1" hidden="1" customHeight="1" outlineLevel="1" spans="1:12">
      <c r="A108" s="53"/>
      <c r="B108" s="79"/>
      <c r="C108" s="80"/>
      <c r="D108" s="79"/>
      <c r="E108" s="81"/>
      <c r="F108" s="81"/>
      <c r="G108" s="57" t="s">
        <v>3028</v>
      </c>
      <c r="H108" s="82"/>
      <c r="I108" s="82"/>
      <c r="J108" s="82"/>
      <c r="K108" s="84" t="str">
        <f t="shared" si="20"/>
        <v/>
      </c>
      <c r="L108" s="84" t="str">
        <f t="shared" si="21"/>
        <v/>
      </c>
    </row>
    <row r="109" ht="20.1" hidden="1" customHeight="1" outlineLevel="1" spans="1:12">
      <c r="A109" s="53"/>
      <c r="B109" s="79"/>
      <c r="C109" s="80"/>
      <c r="D109" s="79"/>
      <c r="E109" s="81"/>
      <c r="F109" s="81"/>
      <c r="G109" s="57" t="s">
        <v>3029</v>
      </c>
      <c r="H109" s="82"/>
      <c r="I109" s="82"/>
      <c r="J109" s="82"/>
      <c r="K109" s="84" t="str">
        <f t="shared" si="20"/>
        <v/>
      </c>
      <c r="L109" s="84" t="str">
        <f t="shared" si="21"/>
        <v/>
      </c>
    </row>
    <row r="110" ht="20.1" customHeight="1" outlineLevel="1" spans="1:12">
      <c r="A110" s="53"/>
      <c r="B110" s="79"/>
      <c r="C110" s="80"/>
      <c r="D110" s="79"/>
      <c r="E110" s="81"/>
      <c r="F110" s="81"/>
      <c r="G110" s="57" t="s">
        <v>3030</v>
      </c>
      <c r="H110" s="82">
        <f>SUM(H111:H114)</f>
        <v>0</v>
      </c>
      <c r="I110" s="82">
        <f t="shared" ref="I110:J110" si="30">SUM(I111:I114)</f>
        <v>0</v>
      </c>
      <c r="J110" s="82">
        <f t="shared" si="30"/>
        <v>0</v>
      </c>
      <c r="K110" s="84" t="str">
        <f t="shared" si="20"/>
        <v/>
      </c>
      <c r="L110" s="84" t="str">
        <f t="shared" si="21"/>
        <v/>
      </c>
    </row>
    <row r="111" ht="20.1" hidden="1" customHeight="1" outlineLevel="1" spans="1:12">
      <c r="A111" s="53"/>
      <c r="B111" s="79"/>
      <c r="C111" s="80"/>
      <c r="D111" s="79"/>
      <c r="E111" s="81"/>
      <c r="F111" s="81"/>
      <c r="G111" s="57" t="s">
        <v>2960</v>
      </c>
      <c r="H111" s="82"/>
      <c r="I111" s="82"/>
      <c r="J111" s="82"/>
      <c r="K111" s="84" t="str">
        <f t="shared" si="20"/>
        <v/>
      </c>
      <c r="L111" s="84" t="str">
        <f t="shared" si="21"/>
        <v/>
      </c>
    </row>
    <row r="112" ht="20.1" hidden="1" customHeight="1" outlineLevel="1" spans="1:12">
      <c r="A112" s="53"/>
      <c r="B112" s="79"/>
      <c r="C112" s="80"/>
      <c r="D112" s="79"/>
      <c r="E112" s="81"/>
      <c r="F112" s="81"/>
      <c r="G112" s="57" t="s">
        <v>3027</v>
      </c>
      <c r="H112" s="82"/>
      <c r="I112" s="82"/>
      <c r="J112" s="82"/>
      <c r="K112" s="84" t="str">
        <f t="shared" si="20"/>
        <v/>
      </c>
      <c r="L112" s="84" t="str">
        <f t="shared" si="21"/>
        <v/>
      </c>
    </row>
    <row r="113" ht="20.1" hidden="1" customHeight="1" outlineLevel="1" spans="1:12">
      <c r="A113" s="53"/>
      <c r="B113" s="79"/>
      <c r="C113" s="80"/>
      <c r="D113" s="79"/>
      <c r="E113" s="81"/>
      <c r="F113" s="81"/>
      <c r="G113" s="57" t="s">
        <v>3031</v>
      </c>
      <c r="H113" s="82"/>
      <c r="I113" s="82"/>
      <c r="J113" s="82"/>
      <c r="K113" s="84" t="str">
        <f t="shared" si="20"/>
        <v/>
      </c>
      <c r="L113" s="84" t="str">
        <f t="shared" si="21"/>
        <v/>
      </c>
    </row>
    <row r="114" ht="20.1" hidden="1" customHeight="1" outlineLevel="1" spans="1:12">
      <c r="A114" s="53"/>
      <c r="B114" s="79"/>
      <c r="C114" s="80"/>
      <c r="D114" s="79"/>
      <c r="E114" s="81"/>
      <c r="F114" s="81"/>
      <c r="G114" s="57" t="s">
        <v>3032</v>
      </c>
      <c r="H114" s="82"/>
      <c r="I114" s="82"/>
      <c r="J114" s="82"/>
      <c r="K114" s="84" t="str">
        <f t="shared" si="20"/>
        <v/>
      </c>
      <c r="L114" s="84" t="str">
        <f t="shared" si="21"/>
        <v/>
      </c>
    </row>
    <row r="115" ht="20.1" customHeight="1" outlineLevel="1" spans="1:12">
      <c r="A115" s="53"/>
      <c r="B115" s="79"/>
      <c r="C115" s="80"/>
      <c r="D115" s="79"/>
      <c r="E115" s="81"/>
      <c r="F115" s="81"/>
      <c r="G115" s="57" t="s">
        <v>3033</v>
      </c>
      <c r="H115" s="82">
        <f>SUM(H116:H119)</f>
        <v>0</v>
      </c>
      <c r="I115" s="82">
        <f t="shared" ref="I115:J115" si="31">SUM(I116:I119)</f>
        <v>0</v>
      </c>
      <c r="J115" s="82">
        <f t="shared" si="31"/>
        <v>0</v>
      </c>
      <c r="K115" s="84" t="str">
        <f t="shared" si="20"/>
        <v/>
      </c>
      <c r="L115" s="84" t="str">
        <f t="shared" si="21"/>
        <v/>
      </c>
    </row>
    <row r="116" ht="20.1" hidden="1" customHeight="1" outlineLevel="1" spans="1:12">
      <c r="A116" s="53"/>
      <c r="B116" s="79"/>
      <c r="C116" s="80"/>
      <c r="D116" s="79"/>
      <c r="E116" s="81"/>
      <c r="F116" s="81"/>
      <c r="G116" s="57" t="s">
        <v>3034</v>
      </c>
      <c r="H116" s="82"/>
      <c r="I116" s="82"/>
      <c r="J116" s="82"/>
      <c r="K116" s="84" t="str">
        <f t="shared" si="20"/>
        <v/>
      </c>
      <c r="L116" s="84" t="str">
        <f t="shared" si="21"/>
        <v/>
      </c>
    </row>
    <row r="117" ht="20.1" hidden="1" customHeight="1" outlineLevel="1" spans="1:12">
      <c r="A117" s="53"/>
      <c r="B117" s="79"/>
      <c r="C117" s="80"/>
      <c r="D117" s="79"/>
      <c r="E117" s="81"/>
      <c r="F117" s="81"/>
      <c r="G117" s="57" t="s">
        <v>3035</v>
      </c>
      <c r="H117" s="82"/>
      <c r="I117" s="82"/>
      <c r="J117" s="82"/>
      <c r="K117" s="84" t="str">
        <f t="shared" si="20"/>
        <v/>
      </c>
      <c r="L117" s="84" t="str">
        <f t="shared" si="21"/>
        <v/>
      </c>
    </row>
    <row r="118" ht="20.1" hidden="1" customHeight="1" outlineLevel="1" spans="1:12">
      <c r="A118" s="53"/>
      <c r="B118" s="79"/>
      <c r="C118" s="80"/>
      <c r="D118" s="79"/>
      <c r="E118" s="81"/>
      <c r="F118" s="81"/>
      <c r="G118" s="57" t="s">
        <v>3036</v>
      </c>
      <c r="H118" s="82"/>
      <c r="I118" s="82"/>
      <c r="J118" s="82"/>
      <c r="K118" s="84" t="str">
        <f t="shared" si="20"/>
        <v/>
      </c>
      <c r="L118" s="84" t="str">
        <f t="shared" si="21"/>
        <v/>
      </c>
    </row>
    <row r="119" ht="20.1" hidden="1" customHeight="1" outlineLevel="1" spans="1:12">
      <c r="A119" s="53"/>
      <c r="B119" s="79"/>
      <c r="C119" s="80"/>
      <c r="D119" s="79"/>
      <c r="E119" s="81"/>
      <c r="F119" s="81"/>
      <c r="G119" s="57" t="s">
        <v>3037</v>
      </c>
      <c r="H119" s="82"/>
      <c r="I119" s="82"/>
      <c r="J119" s="82"/>
      <c r="K119" s="84" t="str">
        <f t="shared" si="20"/>
        <v/>
      </c>
      <c r="L119" s="84" t="str">
        <f t="shared" si="21"/>
        <v/>
      </c>
    </row>
    <row r="120" ht="20.1" customHeight="1" spans="1:12">
      <c r="A120" s="53"/>
      <c r="B120" s="79"/>
      <c r="C120" s="80"/>
      <c r="D120" s="79"/>
      <c r="E120" s="81"/>
      <c r="F120" s="81"/>
      <c r="G120" s="56" t="s">
        <v>3038</v>
      </c>
      <c r="H120" s="82">
        <f>SUM(H121,H126,H131,H140,H147,H156,H159,H162)</f>
        <v>0</v>
      </c>
      <c r="I120" s="82">
        <f t="shared" ref="I120:J120" si="32">SUM(I121,I126,I131,I140,I147,I156,I159,I162)</f>
        <v>0</v>
      </c>
      <c r="J120" s="82">
        <f t="shared" si="32"/>
        <v>0</v>
      </c>
      <c r="K120" s="84" t="str">
        <f t="shared" si="20"/>
        <v/>
      </c>
      <c r="L120" s="84" t="str">
        <f t="shared" si="21"/>
        <v/>
      </c>
    </row>
    <row r="121" ht="20.1" customHeight="1" outlineLevel="1" spans="1:12">
      <c r="A121" s="53"/>
      <c r="B121" s="79"/>
      <c r="C121" s="80"/>
      <c r="D121" s="79"/>
      <c r="E121" s="81"/>
      <c r="F121" s="81"/>
      <c r="G121" s="57" t="s">
        <v>3039</v>
      </c>
      <c r="H121" s="82">
        <f>SUM(H122:H125)</f>
        <v>0</v>
      </c>
      <c r="I121" s="82">
        <f t="shared" ref="I121:J121" si="33">SUM(I122:I125)</f>
        <v>0</v>
      </c>
      <c r="J121" s="82">
        <f t="shared" si="33"/>
        <v>0</v>
      </c>
      <c r="K121" s="84" t="str">
        <f t="shared" si="20"/>
        <v/>
      </c>
      <c r="L121" s="84" t="str">
        <f t="shared" si="21"/>
        <v/>
      </c>
    </row>
    <row r="122" ht="20.1" hidden="1" customHeight="1" outlineLevel="1" spans="1:12">
      <c r="A122" s="53"/>
      <c r="B122" s="79"/>
      <c r="C122" s="80"/>
      <c r="D122" s="79"/>
      <c r="E122" s="81"/>
      <c r="F122" s="81"/>
      <c r="G122" s="57" t="s">
        <v>3040</v>
      </c>
      <c r="H122" s="82"/>
      <c r="I122" s="82"/>
      <c r="J122" s="82"/>
      <c r="K122" s="84" t="str">
        <f t="shared" si="20"/>
        <v/>
      </c>
      <c r="L122" s="84" t="str">
        <f t="shared" si="21"/>
        <v/>
      </c>
    </row>
    <row r="123" ht="20.1" hidden="1" customHeight="1" outlineLevel="1" spans="1:12">
      <c r="A123" s="53"/>
      <c r="B123" s="79"/>
      <c r="C123" s="80"/>
      <c r="D123" s="79"/>
      <c r="E123" s="81"/>
      <c r="F123" s="81"/>
      <c r="G123" s="57" t="s">
        <v>3041</v>
      </c>
      <c r="H123" s="82"/>
      <c r="I123" s="82"/>
      <c r="J123" s="82"/>
      <c r="K123" s="84" t="str">
        <f t="shared" si="20"/>
        <v/>
      </c>
      <c r="L123" s="84" t="str">
        <f t="shared" si="21"/>
        <v/>
      </c>
    </row>
    <row r="124" ht="20.1" hidden="1" customHeight="1" outlineLevel="1" spans="1:12">
      <c r="A124" s="53"/>
      <c r="B124" s="79"/>
      <c r="C124" s="80"/>
      <c r="D124" s="79"/>
      <c r="E124" s="81"/>
      <c r="F124" s="81"/>
      <c r="G124" s="57" t="s">
        <v>3042</v>
      </c>
      <c r="H124" s="82"/>
      <c r="I124" s="82"/>
      <c r="J124" s="82"/>
      <c r="K124" s="84" t="str">
        <f t="shared" si="20"/>
        <v/>
      </c>
      <c r="L124" s="84" t="str">
        <f t="shared" si="21"/>
        <v/>
      </c>
    </row>
    <row r="125" ht="20.1" hidden="1" customHeight="1" outlineLevel="1" spans="1:12">
      <c r="A125" s="53"/>
      <c r="B125" s="79"/>
      <c r="C125" s="80"/>
      <c r="D125" s="79"/>
      <c r="E125" s="81"/>
      <c r="F125" s="81"/>
      <c r="G125" s="57" t="s">
        <v>3043</v>
      </c>
      <c r="H125" s="82"/>
      <c r="I125" s="82"/>
      <c r="J125" s="82"/>
      <c r="K125" s="84" t="str">
        <f t="shared" si="20"/>
        <v/>
      </c>
      <c r="L125" s="84" t="str">
        <f t="shared" si="21"/>
        <v/>
      </c>
    </row>
    <row r="126" ht="20.1" customHeight="1" outlineLevel="1" spans="1:12">
      <c r="A126" s="53"/>
      <c r="B126" s="79"/>
      <c r="C126" s="80"/>
      <c r="D126" s="79"/>
      <c r="E126" s="81"/>
      <c r="F126" s="81"/>
      <c r="G126" s="57" t="s">
        <v>3044</v>
      </c>
      <c r="H126" s="82">
        <f>SUM(H127:H130)</f>
        <v>0</v>
      </c>
      <c r="I126" s="82">
        <f t="shared" ref="I126:J126" si="34">SUM(I127:I130)</f>
        <v>0</v>
      </c>
      <c r="J126" s="82">
        <f t="shared" si="34"/>
        <v>0</v>
      </c>
      <c r="K126" s="84" t="str">
        <f t="shared" si="20"/>
        <v/>
      </c>
      <c r="L126" s="84" t="str">
        <f t="shared" si="21"/>
        <v/>
      </c>
    </row>
    <row r="127" ht="20.1" hidden="1" customHeight="1" outlineLevel="1" spans="1:12">
      <c r="A127" s="53"/>
      <c r="B127" s="79"/>
      <c r="C127" s="80"/>
      <c r="D127" s="79"/>
      <c r="E127" s="81"/>
      <c r="F127" s="81"/>
      <c r="G127" s="57" t="s">
        <v>3042</v>
      </c>
      <c r="H127" s="82"/>
      <c r="I127" s="82"/>
      <c r="J127" s="82"/>
      <c r="K127" s="84" t="str">
        <f t="shared" si="20"/>
        <v/>
      </c>
      <c r="L127" s="84" t="str">
        <f t="shared" si="21"/>
        <v/>
      </c>
    </row>
    <row r="128" ht="20.1" hidden="1" customHeight="1" outlineLevel="1" spans="1:12">
      <c r="A128" s="53"/>
      <c r="B128" s="79"/>
      <c r="C128" s="80"/>
      <c r="D128" s="79"/>
      <c r="E128" s="81"/>
      <c r="F128" s="81"/>
      <c r="G128" s="57" t="s">
        <v>3045</v>
      </c>
      <c r="H128" s="82"/>
      <c r="I128" s="82"/>
      <c r="J128" s="82"/>
      <c r="K128" s="84" t="str">
        <f t="shared" si="20"/>
        <v/>
      </c>
      <c r="L128" s="84" t="str">
        <f t="shared" si="21"/>
        <v/>
      </c>
    </row>
    <row r="129" ht="20.1" hidden="1" customHeight="1" outlineLevel="1" spans="1:12">
      <c r="A129" s="53"/>
      <c r="B129" s="79"/>
      <c r="C129" s="80"/>
      <c r="D129" s="79"/>
      <c r="E129" s="81"/>
      <c r="F129" s="81"/>
      <c r="G129" s="57" t="s">
        <v>3046</v>
      </c>
      <c r="H129" s="82"/>
      <c r="I129" s="82"/>
      <c r="J129" s="82"/>
      <c r="K129" s="84" t="str">
        <f t="shared" si="20"/>
        <v/>
      </c>
      <c r="L129" s="84" t="str">
        <f t="shared" si="21"/>
        <v/>
      </c>
    </row>
    <row r="130" ht="20.1" hidden="1" customHeight="1" outlineLevel="1" spans="1:12">
      <c r="A130" s="53"/>
      <c r="B130" s="79"/>
      <c r="C130" s="80"/>
      <c r="D130" s="79"/>
      <c r="E130" s="81"/>
      <c r="F130" s="81"/>
      <c r="G130" s="57" t="s">
        <v>3047</v>
      </c>
      <c r="H130" s="82"/>
      <c r="I130" s="82"/>
      <c r="J130" s="82"/>
      <c r="K130" s="84" t="str">
        <f t="shared" si="20"/>
        <v/>
      </c>
      <c r="L130" s="84" t="str">
        <f t="shared" si="21"/>
        <v/>
      </c>
    </row>
    <row r="131" ht="20.1" customHeight="1" outlineLevel="1" spans="1:12">
      <c r="A131" s="53"/>
      <c r="B131" s="79"/>
      <c r="C131" s="80"/>
      <c r="D131" s="79"/>
      <c r="E131" s="81"/>
      <c r="F131" s="81"/>
      <c r="G131" s="57" t="s">
        <v>3048</v>
      </c>
      <c r="H131" s="82">
        <f>SUM(H132:H139)</f>
        <v>0</v>
      </c>
      <c r="I131" s="82">
        <f t="shared" ref="I131:J131" si="35">SUM(I132:I139)</f>
        <v>0</v>
      </c>
      <c r="J131" s="82">
        <f t="shared" si="35"/>
        <v>0</v>
      </c>
      <c r="K131" s="84" t="str">
        <f t="shared" si="20"/>
        <v/>
      </c>
      <c r="L131" s="84" t="str">
        <f t="shared" si="21"/>
        <v/>
      </c>
    </row>
    <row r="132" ht="20.1" hidden="1" customHeight="1" outlineLevel="1" spans="1:12">
      <c r="A132" s="53"/>
      <c r="B132" s="79"/>
      <c r="C132" s="80"/>
      <c r="D132" s="79"/>
      <c r="E132" s="81"/>
      <c r="F132" s="81"/>
      <c r="G132" s="57" t="s">
        <v>3049</v>
      </c>
      <c r="H132" s="82"/>
      <c r="I132" s="82"/>
      <c r="J132" s="82"/>
      <c r="K132" s="84" t="str">
        <f t="shared" si="20"/>
        <v/>
      </c>
      <c r="L132" s="84" t="str">
        <f t="shared" si="21"/>
        <v/>
      </c>
    </row>
    <row r="133" ht="20.1" hidden="1" customHeight="1" outlineLevel="1" spans="1:12">
      <c r="A133" s="53"/>
      <c r="B133" s="79"/>
      <c r="C133" s="80"/>
      <c r="D133" s="79"/>
      <c r="E133" s="81"/>
      <c r="F133" s="81"/>
      <c r="G133" s="57" t="s">
        <v>3050</v>
      </c>
      <c r="H133" s="82"/>
      <c r="I133" s="82"/>
      <c r="J133" s="82"/>
      <c r="K133" s="84" t="str">
        <f t="shared" si="20"/>
        <v/>
      </c>
      <c r="L133" s="84" t="str">
        <f t="shared" si="21"/>
        <v/>
      </c>
    </row>
    <row r="134" ht="20.1" hidden="1" customHeight="1" outlineLevel="1" spans="1:12">
      <c r="A134" s="53"/>
      <c r="B134" s="79"/>
      <c r="C134" s="80"/>
      <c r="D134" s="79"/>
      <c r="E134" s="81"/>
      <c r="F134" s="81"/>
      <c r="G134" s="57" t="s">
        <v>3051</v>
      </c>
      <c r="H134" s="82"/>
      <c r="I134" s="82"/>
      <c r="J134" s="82"/>
      <c r="K134" s="84" t="str">
        <f t="shared" si="20"/>
        <v/>
      </c>
      <c r="L134" s="84" t="str">
        <f t="shared" si="21"/>
        <v/>
      </c>
    </row>
    <row r="135" ht="20.1" hidden="1" customHeight="1" outlineLevel="1" spans="1:12">
      <c r="A135" s="53"/>
      <c r="B135" s="79"/>
      <c r="C135" s="80"/>
      <c r="D135" s="79"/>
      <c r="E135" s="81"/>
      <c r="F135" s="81"/>
      <c r="G135" s="57" t="s">
        <v>3052</v>
      </c>
      <c r="H135" s="82"/>
      <c r="I135" s="82"/>
      <c r="J135" s="82"/>
      <c r="K135" s="84" t="str">
        <f t="shared" si="20"/>
        <v/>
      </c>
      <c r="L135" s="84" t="str">
        <f t="shared" si="21"/>
        <v/>
      </c>
    </row>
    <row r="136" ht="20.1" hidden="1" customHeight="1" outlineLevel="1" spans="1:12">
      <c r="A136" s="53"/>
      <c r="B136" s="79"/>
      <c r="C136" s="80"/>
      <c r="D136" s="79"/>
      <c r="E136" s="81"/>
      <c r="F136" s="81"/>
      <c r="G136" s="57" t="s">
        <v>3053</v>
      </c>
      <c r="H136" s="82"/>
      <c r="I136" s="82"/>
      <c r="J136" s="82"/>
      <c r="K136" s="84" t="str">
        <f t="shared" ref="K136:K199" si="36">IFERROR(J136/H136,"")</f>
        <v/>
      </c>
      <c r="L136" s="84" t="str">
        <f t="shared" ref="L136:L199" si="37">IFERROR(J136/I136,"")</f>
        <v/>
      </c>
    </row>
    <row r="137" ht="20.1" hidden="1" customHeight="1" outlineLevel="1" spans="1:12">
      <c r="A137" s="53"/>
      <c r="B137" s="79"/>
      <c r="C137" s="80"/>
      <c r="D137" s="79"/>
      <c r="E137" s="81"/>
      <c r="F137" s="81"/>
      <c r="G137" s="57" t="s">
        <v>3054</v>
      </c>
      <c r="H137" s="82"/>
      <c r="I137" s="82"/>
      <c r="J137" s="82"/>
      <c r="K137" s="84" t="str">
        <f t="shared" si="36"/>
        <v/>
      </c>
      <c r="L137" s="84" t="str">
        <f t="shared" si="37"/>
        <v/>
      </c>
    </row>
    <row r="138" ht="20.1" hidden="1" customHeight="1" outlineLevel="1" spans="1:12">
      <c r="A138" s="53"/>
      <c r="B138" s="79"/>
      <c r="C138" s="80"/>
      <c r="D138" s="79"/>
      <c r="E138" s="81"/>
      <c r="F138" s="81"/>
      <c r="G138" s="57" t="s">
        <v>3055</v>
      </c>
      <c r="H138" s="82"/>
      <c r="I138" s="82"/>
      <c r="J138" s="82"/>
      <c r="K138" s="84" t="str">
        <f t="shared" si="36"/>
        <v/>
      </c>
      <c r="L138" s="84" t="str">
        <f t="shared" si="37"/>
        <v/>
      </c>
    </row>
    <row r="139" ht="20.1" hidden="1" customHeight="1" outlineLevel="1" spans="1:12">
      <c r="A139" s="53"/>
      <c r="B139" s="79"/>
      <c r="C139" s="80"/>
      <c r="D139" s="79"/>
      <c r="E139" s="81"/>
      <c r="F139" s="81"/>
      <c r="G139" s="57" t="s">
        <v>3056</v>
      </c>
      <c r="H139" s="82"/>
      <c r="I139" s="82"/>
      <c r="J139" s="82"/>
      <c r="K139" s="84" t="str">
        <f t="shared" si="36"/>
        <v/>
      </c>
      <c r="L139" s="84" t="str">
        <f t="shared" si="37"/>
        <v/>
      </c>
    </row>
    <row r="140" ht="20.1" customHeight="1" outlineLevel="1" spans="1:12">
      <c r="A140" s="53"/>
      <c r="B140" s="79"/>
      <c r="C140" s="80"/>
      <c r="D140" s="79"/>
      <c r="E140" s="81"/>
      <c r="F140" s="81"/>
      <c r="G140" s="57" t="s">
        <v>3057</v>
      </c>
      <c r="H140" s="82">
        <f>SUM(H141:H146)</f>
        <v>0</v>
      </c>
      <c r="I140" s="82">
        <f t="shared" ref="I140:J140" si="38">SUM(I141:I146)</f>
        <v>0</v>
      </c>
      <c r="J140" s="82">
        <f t="shared" si="38"/>
        <v>0</v>
      </c>
      <c r="K140" s="84" t="str">
        <f t="shared" si="36"/>
        <v/>
      </c>
      <c r="L140" s="84" t="str">
        <f t="shared" si="37"/>
        <v/>
      </c>
    </row>
    <row r="141" ht="20.1" hidden="1" customHeight="1" outlineLevel="1" spans="1:12">
      <c r="A141" s="53"/>
      <c r="B141" s="79"/>
      <c r="C141" s="80"/>
      <c r="D141" s="79"/>
      <c r="E141" s="81"/>
      <c r="F141" s="81"/>
      <c r="G141" s="57" t="s">
        <v>3058</v>
      </c>
      <c r="H141" s="82"/>
      <c r="I141" s="82"/>
      <c r="J141" s="82"/>
      <c r="K141" s="84" t="str">
        <f t="shared" si="36"/>
        <v/>
      </c>
      <c r="L141" s="84" t="str">
        <f t="shared" si="37"/>
        <v/>
      </c>
    </row>
    <row r="142" ht="20.1" hidden="1" customHeight="1" outlineLevel="1" spans="1:12">
      <c r="A142" s="53"/>
      <c r="B142" s="79"/>
      <c r="C142" s="80"/>
      <c r="D142" s="79"/>
      <c r="E142" s="81"/>
      <c r="F142" s="81"/>
      <c r="G142" s="57" t="s">
        <v>3059</v>
      </c>
      <c r="H142" s="82"/>
      <c r="I142" s="82"/>
      <c r="J142" s="82"/>
      <c r="K142" s="84" t="str">
        <f t="shared" si="36"/>
        <v/>
      </c>
      <c r="L142" s="84" t="str">
        <f t="shared" si="37"/>
        <v/>
      </c>
    </row>
    <row r="143" ht="20.1" hidden="1" customHeight="1" outlineLevel="1" spans="1:12">
      <c r="A143" s="53"/>
      <c r="B143" s="79"/>
      <c r="C143" s="80"/>
      <c r="D143" s="79"/>
      <c r="E143" s="81"/>
      <c r="F143" s="81"/>
      <c r="G143" s="57" t="s">
        <v>3060</v>
      </c>
      <c r="H143" s="82"/>
      <c r="I143" s="82"/>
      <c r="J143" s="82"/>
      <c r="K143" s="84" t="str">
        <f t="shared" si="36"/>
        <v/>
      </c>
      <c r="L143" s="84" t="str">
        <f t="shared" si="37"/>
        <v/>
      </c>
    </row>
    <row r="144" ht="20.1" hidden="1" customHeight="1" outlineLevel="1" spans="1:12">
      <c r="A144" s="53"/>
      <c r="B144" s="79"/>
      <c r="C144" s="80"/>
      <c r="D144" s="79"/>
      <c r="E144" s="81"/>
      <c r="F144" s="81"/>
      <c r="G144" s="57" t="s">
        <v>3061</v>
      </c>
      <c r="H144" s="82"/>
      <c r="I144" s="82"/>
      <c r="J144" s="82"/>
      <c r="K144" s="84" t="str">
        <f t="shared" si="36"/>
        <v/>
      </c>
      <c r="L144" s="84" t="str">
        <f t="shared" si="37"/>
        <v/>
      </c>
    </row>
    <row r="145" ht="20.1" hidden="1" customHeight="1" outlineLevel="1" spans="1:12">
      <c r="A145" s="53"/>
      <c r="B145" s="79"/>
      <c r="C145" s="80"/>
      <c r="D145" s="79"/>
      <c r="E145" s="81"/>
      <c r="F145" s="81"/>
      <c r="G145" s="57" t="s">
        <v>3062</v>
      </c>
      <c r="H145" s="82"/>
      <c r="I145" s="82"/>
      <c r="J145" s="82"/>
      <c r="K145" s="84" t="str">
        <f t="shared" si="36"/>
        <v/>
      </c>
      <c r="L145" s="84" t="str">
        <f t="shared" si="37"/>
        <v/>
      </c>
    </row>
    <row r="146" ht="20.1" hidden="1" customHeight="1" outlineLevel="1" spans="1:12">
      <c r="A146" s="53"/>
      <c r="B146" s="79"/>
      <c r="C146" s="80"/>
      <c r="D146" s="79"/>
      <c r="E146" s="81"/>
      <c r="F146" s="81"/>
      <c r="G146" s="57" t="s">
        <v>3063</v>
      </c>
      <c r="H146" s="82"/>
      <c r="I146" s="82"/>
      <c r="J146" s="82"/>
      <c r="K146" s="84" t="str">
        <f t="shared" si="36"/>
        <v/>
      </c>
      <c r="L146" s="84" t="str">
        <f t="shared" si="37"/>
        <v/>
      </c>
    </row>
    <row r="147" ht="20.1" customHeight="1" outlineLevel="1" spans="1:12">
      <c r="A147" s="53"/>
      <c r="B147" s="79"/>
      <c r="C147" s="80"/>
      <c r="D147" s="79"/>
      <c r="E147" s="81"/>
      <c r="F147" s="81"/>
      <c r="G147" s="57" t="s">
        <v>3064</v>
      </c>
      <c r="H147" s="82">
        <f>SUM(H148:H155)</f>
        <v>0</v>
      </c>
      <c r="I147" s="82">
        <f t="shared" ref="I147:J147" si="39">SUM(I148:I155)</f>
        <v>0</v>
      </c>
      <c r="J147" s="82">
        <f t="shared" si="39"/>
        <v>0</v>
      </c>
      <c r="K147" s="84" t="str">
        <f t="shared" si="36"/>
        <v/>
      </c>
      <c r="L147" s="84" t="str">
        <f t="shared" si="37"/>
        <v/>
      </c>
    </row>
    <row r="148" ht="20.1" hidden="1" customHeight="1" outlineLevel="1" spans="1:12">
      <c r="A148" s="53"/>
      <c r="B148" s="79"/>
      <c r="C148" s="80"/>
      <c r="D148" s="79"/>
      <c r="E148" s="81"/>
      <c r="F148" s="81"/>
      <c r="G148" s="57" t="s">
        <v>3065</v>
      </c>
      <c r="H148" s="82"/>
      <c r="I148" s="82"/>
      <c r="J148" s="82"/>
      <c r="K148" s="84" t="str">
        <f t="shared" si="36"/>
        <v/>
      </c>
      <c r="L148" s="84" t="str">
        <f t="shared" si="37"/>
        <v/>
      </c>
    </row>
    <row r="149" ht="20.1" hidden="1" customHeight="1" outlineLevel="1" spans="1:12">
      <c r="A149" s="53"/>
      <c r="B149" s="79"/>
      <c r="C149" s="80"/>
      <c r="D149" s="79"/>
      <c r="E149" s="81"/>
      <c r="F149" s="81"/>
      <c r="G149" s="57" t="s">
        <v>3066</v>
      </c>
      <c r="H149" s="82"/>
      <c r="I149" s="82"/>
      <c r="J149" s="82"/>
      <c r="K149" s="84" t="str">
        <f t="shared" si="36"/>
        <v/>
      </c>
      <c r="L149" s="84" t="str">
        <f t="shared" si="37"/>
        <v/>
      </c>
    </row>
    <row r="150" ht="20.1" hidden="1" customHeight="1" outlineLevel="1" spans="1:12">
      <c r="A150" s="53"/>
      <c r="B150" s="79"/>
      <c r="C150" s="80"/>
      <c r="D150" s="79"/>
      <c r="E150" s="81"/>
      <c r="F150" s="81"/>
      <c r="G150" s="57" t="s">
        <v>3067</v>
      </c>
      <c r="H150" s="82"/>
      <c r="I150" s="82"/>
      <c r="J150" s="82"/>
      <c r="K150" s="84" t="str">
        <f t="shared" si="36"/>
        <v/>
      </c>
      <c r="L150" s="84" t="str">
        <f t="shared" si="37"/>
        <v/>
      </c>
    </row>
    <row r="151" ht="20.1" hidden="1" customHeight="1" outlineLevel="1" spans="1:12">
      <c r="A151" s="53"/>
      <c r="B151" s="79"/>
      <c r="C151" s="80"/>
      <c r="D151" s="79"/>
      <c r="E151" s="81"/>
      <c r="F151" s="81"/>
      <c r="G151" s="57" t="s">
        <v>3068</v>
      </c>
      <c r="H151" s="82"/>
      <c r="I151" s="82"/>
      <c r="J151" s="82"/>
      <c r="K151" s="84" t="str">
        <f t="shared" si="36"/>
        <v/>
      </c>
      <c r="L151" s="84" t="str">
        <f t="shared" si="37"/>
        <v/>
      </c>
    </row>
    <row r="152" ht="20.1" hidden="1" customHeight="1" outlineLevel="1" spans="1:12">
      <c r="A152" s="53"/>
      <c r="B152" s="79"/>
      <c r="C152" s="80"/>
      <c r="D152" s="79"/>
      <c r="E152" s="81"/>
      <c r="F152" s="81"/>
      <c r="G152" s="57" t="s">
        <v>3069</v>
      </c>
      <c r="H152" s="82"/>
      <c r="I152" s="82"/>
      <c r="J152" s="82"/>
      <c r="K152" s="84" t="str">
        <f t="shared" si="36"/>
        <v/>
      </c>
      <c r="L152" s="84" t="str">
        <f t="shared" si="37"/>
        <v/>
      </c>
    </row>
    <row r="153" ht="20.1" hidden="1" customHeight="1" outlineLevel="1" spans="1:12">
      <c r="A153" s="53"/>
      <c r="B153" s="79"/>
      <c r="C153" s="80"/>
      <c r="D153" s="79"/>
      <c r="E153" s="81"/>
      <c r="F153" s="81"/>
      <c r="G153" s="57" t="s">
        <v>3070</v>
      </c>
      <c r="H153" s="82"/>
      <c r="I153" s="82"/>
      <c r="J153" s="82"/>
      <c r="K153" s="84" t="str">
        <f t="shared" si="36"/>
        <v/>
      </c>
      <c r="L153" s="84" t="str">
        <f t="shared" si="37"/>
        <v/>
      </c>
    </row>
    <row r="154" ht="20.1" hidden="1" customHeight="1" outlineLevel="1" spans="1:12">
      <c r="A154" s="53"/>
      <c r="B154" s="79"/>
      <c r="C154" s="80"/>
      <c r="D154" s="79"/>
      <c r="E154" s="81"/>
      <c r="F154" s="81"/>
      <c r="G154" s="57" t="s">
        <v>3071</v>
      </c>
      <c r="H154" s="82"/>
      <c r="I154" s="82"/>
      <c r="J154" s="82"/>
      <c r="K154" s="84" t="str">
        <f t="shared" si="36"/>
        <v/>
      </c>
      <c r="L154" s="84" t="str">
        <f t="shared" si="37"/>
        <v/>
      </c>
    </row>
    <row r="155" ht="20.1" hidden="1" customHeight="1" outlineLevel="1" spans="1:12">
      <c r="A155" s="53"/>
      <c r="B155" s="79"/>
      <c r="C155" s="80"/>
      <c r="D155" s="79"/>
      <c r="E155" s="81"/>
      <c r="F155" s="81"/>
      <c r="G155" s="57" t="s">
        <v>3072</v>
      </c>
      <c r="H155" s="82"/>
      <c r="I155" s="82"/>
      <c r="J155" s="82"/>
      <c r="K155" s="84" t="str">
        <f t="shared" si="36"/>
        <v/>
      </c>
      <c r="L155" s="84" t="str">
        <f t="shared" si="37"/>
        <v/>
      </c>
    </row>
    <row r="156" ht="20.1" customHeight="1" outlineLevel="1" spans="1:12">
      <c r="A156" s="53"/>
      <c r="B156" s="79"/>
      <c r="C156" s="80"/>
      <c r="D156" s="79"/>
      <c r="E156" s="81"/>
      <c r="F156" s="81"/>
      <c r="G156" s="57" t="s">
        <v>3073</v>
      </c>
      <c r="H156" s="82">
        <f>SUM(H157:H158)</f>
        <v>0</v>
      </c>
      <c r="I156" s="82">
        <f t="shared" ref="I156:J156" si="40">SUM(I157:I158)</f>
        <v>0</v>
      </c>
      <c r="J156" s="82">
        <f t="shared" si="40"/>
        <v>0</v>
      </c>
      <c r="K156" s="84" t="str">
        <f t="shared" si="36"/>
        <v/>
      </c>
      <c r="L156" s="84" t="str">
        <f t="shared" si="37"/>
        <v/>
      </c>
    </row>
    <row r="157" ht="20.1" hidden="1" customHeight="1" outlineLevel="1" spans="1:12">
      <c r="A157" s="53"/>
      <c r="B157" s="79"/>
      <c r="C157" s="80"/>
      <c r="D157" s="79"/>
      <c r="E157" s="81"/>
      <c r="F157" s="81"/>
      <c r="G157" s="58" t="s">
        <v>3040</v>
      </c>
      <c r="H157" s="82"/>
      <c r="I157" s="82"/>
      <c r="J157" s="82"/>
      <c r="K157" s="84" t="str">
        <f t="shared" si="36"/>
        <v/>
      </c>
      <c r="L157" s="84" t="str">
        <f t="shared" si="37"/>
        <v/>
      </c>
    </row>
    <row r="158" ht="20.1" hidden="1" customHeight="1" outlineLevel="1" spans="1:12">
      <c r="A158" s="53"/>
      <c r="B158" s="79"/>
      <c r="C158" s="80"/>
      <c r="D158" s="79"/>
      <c r="E158" s="81"/>
      <c r="F158" s="81"/>
      <c r="G158" s="58" t="s">
        <v>3074</v>
      </c>
      <c r="H158" s="82"/>
      <c r="I158" s="82"/>
      <c r="J158" s="82"/>
      <c r="K158" s="84" t="str">
        <f t="shared" si="36"/>
        <v/>
      </c>
      <c r="L158" s="84" t="str">
        <f t="shared" si="37"/>
        <v/>
      </c>
    </row>
    <row r="159" ht="20.1" customHeight="1" outlineLevel="1" spans="1:12">
      <c r="A159" s="53"/>
      <c r="B159" s="79"/>
      <c r="C159" s="80"/>
      <c r="D159" s="79"/>
      <c r="E159" s="81"/>
      <c r="F159" s="81"/>
      <c r="G159" s="57" t="s">
        <v>3075</v>
      </c>
      <c r="H159" s="82">
        <f>SUM(H160:H161)</f>
        <v>0</v>
      </c>
      <c r="I159" s="82">
        <f t="shared" ref="I159:J159" si="41">SUM(I160:I161)</f>
        <v>0</v>
      </c>
      <c r="J159" s="82">
        <f t="shared" si="41"/>
        <v>0</v>
      </c>
      <c r="K159" s="84" t="str">
        <f t="shared" si="36"/>
        <v/>
      </c>
      <c r="L159" s="84" t="str">
        <f t="shared" si="37"/>
        <v/>
      </c>
    </row>
    <row r="160" ht="20.1" hidden="1" customHeight="1" outlineLevel="1" spans="1:12">
      <c r="A160" s="53"/>
      <c r="B160" s="79"/>
      <c r="C160" s="80"/>
      <c r="D160" s="79"/>
      <c r="E160" s="81"/>
      <c r="F160" s="81"/>
      <c r="G160" s="58" t="s">
        <v>3040</v>
      </c>
      <c r="H160" s="82"/>
      <c r="I160" s="82"/>
      <c r="J160" s="82"/>
      <c r="K160" s="84" t="str">
        <f t="shared" si="36"/>
        <v/>
      </c>
      <c r="L160" s="84" t="str">
        <f t="shared" si="37"/>
        <v/>
      </c>
    </row>
    <row r="161" ht="20.1" hidden="1" customHeight="1" outlineLevel="1" spans="1:12">
      <c r="A161" s="53"/>
      <c r="B161" s="79"/>
      <c r="C161" s="80"/>
      <c r="D161" s="79"/>
      <c r="E161" s="81"/>
      <c r="F161" s="81"/>
      <c r="G161" s="58" t="s">
        <v>3076</v>
      </c>
      <c r="H161" s="82"/>
      <c r="I161" s="82"/>
      <c r="J161" s="82"/>
      <c r="K161" s="84" t="str">
        <f t="shared" si="36"/>
        <v/>
      </c>
      <c r="L161" s="84" t="str">
        <f t="shared" si="37"/>
        <v/>
      </c>
    </row>
    <row r="162" ht="20.1" customHeight="1" outlineLevel="1" spans="1:12">
      <c r="A162" s="53"/>
      <c r="B162" s="79"/>
      <c r="C162" s="80"/>
      <c r="D162" s="79"/>
      <c r="E162" s="81"/>
      <c r="F162" s="81"/>
      <c r="G162" s="57" t="s">
        <v>3077</v>
      </c>
      <c r="H162" s="82"/>
      <c r="I162" s="82"/>
      <c r="J162" s="82"/>
      <c r="K162" s="84" t="str">
        <f t="shared" si="36"/>
        <v/>
      </c>
      <c r="L162" s="84" t="str">
        <f t="shared" si="37"/>
        <v/>
      </c>
    </row>
    <row r="163" ht="20.1" customHeight="1" spans="1:12">
      <c r="A163" s="53"/>
      <c r="B163" s="79"/>
      <c r="C163" s="80"/>
      <c r="D163" s="79"/>
      <c r="E163" s="81"/>
      <c r="F163" s="81"/>
      <c r="G163" s="56" t="s">
        <v>3078</v>
      </c>
      <c r="H163" s="82">
        <f>SUM(E163:G163,H164)</f>
        <v>0</v>
      </c>
      <c r="I163" s="82">
        <f>SUM(G163:H163,I164)</f>
        <v>0</v>
      </c>
      <c r="J163" s="82">
        <f t="shared" ref="J163" si="42">SUM(G163:I163,J164)</f>
        <v>0</v>
      </c>
      <c r="K163" s="84" t="str">
        <f t="shared" si="36"/>
        <v/>
      </c>
      <c r="L163" s="84" t="str">
        <f t="shared" si="37"/>
        <v/>
      </c>
    </row>
    <row r="164" ht="20.1" customHeight="1" outlineLevel="1" spans="1:12">
      <c r="A164" s="53"/>
      <c r="B164" s="79"/>
      <c r="C164" s="80"/>
      <c r="D164" s="79"/>
      <c r="E164" s="81"/>
      <c r="F164" s="81"/>
      <c r="G164" s="57" t="s">
        <v>3079</v>
      </c>
      <c r="H164" s="82">
        <f>SUM(H165:H166)</f>
        <v>0</v>
      </c>
      <c r="I164" s="82">
        <f t="shared" ref="I164:J164" si="43">SUM(I165:I166)</f>
        <v>0</v>
      </c>
      <c r="J164" s="82">
        <f t="shared" si="43"/>
        <v>0</v>
      </c>
      <c r="K164" s="84" t="str">
        <f t="shared" si="36"/>
        <v/>
      </c>
      <c r="L164" s="84" t="str">
        <f t="shared" si="37"/>
        <v/>
      </c>
    </row>
    <row r="165" ht="20.1" hidden="1" customHeight="1" outlineLevel="1" spans="1:12">
      <c r="A165" s="53"/>
      <c r="B165" s="79"/>
      <c r="C165" s="80"/>
      <c r="D165" s="79"/>
      <c r="E165" s="81"/>
      <c r="F165" s="81"/>
      <c r="G165" s="57" t="s">
        <v>3080</v>
      </c>
      <c r="H165" s="82"/>
      <c r="I165" s="82"/>
      <c r="J165" s="82"/>
      <c r="K165" s="84" t="str">
        <f t="shared" si="36"/>
        <v/>
      </c>
      <c r="L165" s="84" t="str">
        <f t="shared" si="37"/>
        <v/>
      </c>
    </row>
    <row r="166" ht="20.1" hidden="1" customHeight="1" outlineLevel="1" spans="1:12">
      <c r="A166" s="53"/>
      <c r="B166" s="79"/>
      <c r="C166" s="80"/>
      <c r="D166" s="79"/>
      <c r="E166" s="81"/>
      <c r="F166" s="81"/>
      <c r="G166" s="57" t="s">
        <v>3081</v>
      </c>
      <c r="H166" s="82"/>
      <c r="I166" s="82"/>
      <c r="J166" s="82"/>
      <c r="K166" s="84" t="str">
        <f t="shared" si="36"/>
        <v/>
      </c>
      <c r="L166" s="84" t="str">
        <f t="shared" si="37"/>
        <v/>
      </c>
    </row>
    <row r="167" ht="20.1" customHeight="1" spans="1:12">
      <c r="A167" s="53"/>
      <c r="B167" s="79"/>
      <c r="C167" s="80"/>
      <c r="D167" s="79"/>
      <c r="E167" s="81"/>
      <c r="F167" s="81"/>
      <c r="G167" s="56" t="s">
        <v>3082</v>
      </c>
      <c r="H167" s="82">
        <f>SUM(H168,H172,H181)</f>
        <v>40</v>
      </c>
      <c r="I167" s="82">
        <f t="shared" ref="I167:J167" si="44">SUM(I168,I172,I181)</f>
        <v>235130</v>
      </c>
      <c r="J167" s="82">
        <f t="shared" si="44"/>
        <v>385</v>
      </c>
      <c r="K167" s="84">
        <f t="shared" si="36"/>
        <v>9.625</v>
      </c>
      <c r="L167" s="84">
        <f t="shared" si="37"/>
        <v>0.00163739208097648</v>
      </c>
    </row>
    <row r="168" ht="20.1" customHeight="1" outlineLevel="1" spans="1:12">
      <c r="A168" s="53"/>
      <c r="B168" s="79"/>
      <c r="C168" s="80"/>
      <c r="D168" s="79"/>
      <c r="E168" s="81"/>
      <c r="F168" s="81"/>
      <c r="G168" s="57" t="s">
        <v>3083</v>
      </c>
      <c r="H168" s="82">
        <f>SUM(H169:H171)</f>
        <v>0</v>
      </c>
      <c r="I168" s="82">
        <f t="shared" ref="I168:J168" si="45">SUM(I169:I171)</f>
        <v>235000</v>
      </c>
      <c r="J168" s="82">
        <f t="shared" si="45"/>
        <v>0</v>
      </c>
      <c r="K168" s="84" t="str">
        <f t="shared" si="36"/>
        <v/>
      </c>
      <c r="L168" s="84">
        <f t="shared" si="37"/>
        <v>0</v>
      </c>
    </row>
    <row r="169" ht="20.1" customHeight="1" outlineLevel="1" spans="1:12">
      <c r="A169" s="53"/>
      <c r="B169" s="79"/>
      <c r="C169" s="80"/>
      <c r="D169" s="79"/>
      <c r="E169" s="81"/>
      <c r="F169" s="81"/>
      <c r="G169" s="57" t="s">
        <v>3084</v>
      </c>
      <c r="H169" s="82"/>
      <c r="I169" s="82"/>
      <c r="J169" s="82"/>
      <c r="K169" s="84" t="str">
        <f t="shared" si="36"/>
        <v/>
      </c>
      <c r="L169" s="84" t="str">
        <f t="shared" si="37"/>
        <v/>
      </c>
    </row>
    <row r="170" ht="20.1" customHeight="1" outlineLevel="1" spans="1:12">
      <c r="A170" s="53"/>
      <c r="B170" s="79"/>
      <c r="C170" s="80"/>
      <c r="D170" s="79"/>
      <c r="E170" s="81"/>
      <c r="F170" s="81"/>
      <c r="G170" s="57" t="s">
        <v>3085</v>
      </c>
      <c r="H170" s="82"/>
      <c r="I170" s="82">
        <v>235000</v>
      </c>
      <c r="J170" s="82"/>
      <c r="K170" s="84" t="str">
        <f t="shared" si="36"/>
        <v/>
      </c>
      <c r="L170" s="84">
        <f t="shared" si="37"/>
        <v>0</v>
      </c>
    </row>
    <row r="171" ht="20.1" customHeight="1" outlineLevel="1" spans="1:12">
      <c r="A171" s="53"/>
      <c r="B171" s="79"/>
      <c r="C171" s="80"/>
      <c r="D171" s="79"/>
      <c r="E171" s="81"/>
      <c r="F171" s="81"/>
      <c r="G171" s="57" t="s">
        <v>3086</v>
      </c>
      <c r="H171" s="82"/>
      <c r="I171" s="82"/>
      <c r="J171" s="82"/>
      <c r="K171" s="84" t="str">
        <f t="shared" si="36"/>
        <v/>
      </c>
      <c r="L171" s="84" t="str">
        <f t="shared" si="37"/>
        <v/>
      </c>
    </row>
    <row r="172" ht="20.1" customHeight="1" outlineLevel="1" spans="1:12">
      <c r="A172" s="53"/>
      <c r="B172" s="79"/>
      <c r="C172" s="80"/>
      <c r="D172" s="79"/>
      <c r="E172" s="81"/>
      <c r="F172" s="81"/>
      <c r="G172" s="57" t="s">
        <v>3087</v>
      </c>
      <c r="H172" s="82">
        <f>SUM(H173:H180)</f>
        <v>0</v>
      </c>
      <c r="I172" s="82">
        <f t="shared" ref="I172:J172" si="46">SUM(I173:I180)</f>
        <v>0</v>
      </c>
      <c r="J172" s="82">
        <f t="shared" si="46"/>
        <v>0</v>
      </c>
      <c r="K172" s="84" t="str">
        <f t="shared" si="36"/>
        <v/>
      </c>
      <c r="L172" s="84" t="str">
        <f t="shared" si="37"/>
        <v/>
      </c>
    </row>
    <row r="173" ht="20.1" hidden="1" customHeight="1" outlineLevel="1" spans="1:12">
      <c r="A173" s="53"/>
      <c r="B173" s="79"/>
      <c r="C173" s="80"/>
      <c r="D173" s="79"/>
      <c r="E173" s="81"/>
      <c r="F173" s="81"/>
      <c r="G173" s="57" t="s">
        <v>3088</v>
      </c>
      <c r="H173" s="82"/>
      <c r="I173" s="82"/>
      <c r="J173" s="82"/>
      <c r="K173" s="84" t="str">
        <f t="shared" si="36"/>
        <v/>
      </c>
      <c r="L173" s="84" t="str">
        <f t="shared" si="37"/>
        <v/>
      </c>
    </row>
    <row r="174" ht="20.1" hidden="1" customHeight="1" outlineLevel="1" spans="1:12">
      <c r="A174" s="53"/>
      <c r="B174" s="79"/>
      <c r="C174" s="80"/>
      <c r="D174" s="79"/>
      <c r="E174" s="81"/>
      <c r="F174" s="81"/>
      <c r="G174" s="57" t="s">
        <v>3089</v>
      </c>
      <c r="H174" s="82"/>
      <c r="I174" s="82"/>
      <c r="J174" s="82"/>
      <c r="K174" s="84" t="str">
        <f t="shared" si="36"/>
        <v/>
      </c>
      <c r="L174" s="84" t="str">
        <f t="shared" si="37"/>
        <v/>
      </c>
    </row>
    <row r="175" ht="20.1" hidden="1" customHeight="1" outlineLevel="1" spans="1:12">
      <c r="A175" s="53"/>
      <c r="B175" s="79"/>
      <c r="C175" s="80"/>
      <c r="D175" s="79"/>
      <c r="E175" s="81"/>
      <c r="F175" s="81"/>
      <c r="G175" s="57" t="s">
        <v>3090</v>
      </c>
      <c r="H175" s="82"/>
      <c r="I175" s="82"/>
      <c r="J175" s="82"/>
      <c r="K175" s="84" t="str">
        <f t="shared" si="36"/>
        <v/>
      </c>
      <c r="L175" s="84" t="str">
        <f t="shared" si="37"/>
        <v/>
      </c>
    </row>
    <row r="176" ht="20.1" hidden="1" customHeight="1" outlineLevel="1" spans="1:12">
      <c r="A176" s="53"/>
      <c r="B176" s="79"/>
      <c r="C176" s="80"/>
      <c r="D176" s="79"/>
      <c r="E176" s="81"/>
      <c r="F176" s="81"/>
      <c r="G176" s="57" t="s">
        <v>3091</v>
      </c>
      <c r="H176" s="82"/>
      <c r="I176" s="82"/>
      <c r="J176" s="82"/>
      <c r="K176" s="84" t="str">
        <f t="shared" si="36"/>
        <v/>
      </c>
      <c r="L176" s="84" t="str">
        <f t="shared" si="37"/>
        <v/>
      </c>
    </row>
    <row r="177" ht="20.1" hidden="1" customHeight="1" outlineLevel="1" spans="1:12">
      <c r="A177" s="53"/>
      <c r="B177" s="79"/>
      <c r="C177" s="80"/>
      <c r="D177" s="79"/>
      <c r="E177" s="81"/>
      <c r="F177" s="81"/>
      <c r="G177" s="57" t="s">
        <v>3092</v>
      </c>
      <c r="H177" s="82"/>
      <c r="I177" s="82"/>
      <c r="J177" s="82"/>
      <c r="K177" s="84" t="str">
        <f t="shared" si="36"/>
        <v/>
      </c>
      <c r="L177" s="84" t="str">
        <f t="shared" si="37"/>
        <v/>
      </c>
    </row>
    <row r="178" ht="20.1" hidden="1" customHeight="1" outlineLevel="1" spans="1:12">
      <c r="A178" s="53"/>
      <c r="B178" s="79"/>
      <c r="C178" s="80"/>
      <c r="D178" s="79"/>
      <c r="E178" s="81"/>
      <c r="F178" s="81"/>
      <c r="G178" s="57" t="s">
        <v>3093</v>
      </c>
      <c r="H178" s="82"/>
      <c r="I178" s="82"/>
      <c r="J178" s="82"/>
      <c r="K178" s="84" t="str">
        <f t="shared" si="36"/>
        <v/>
      </c>
      <c r="L178" s="84" t="str">
        <f t="shared" si="37"/>
        <v/>
      </c>
    </row>
    <row r="179" ht="20.1" hidden="1" customHeight="1" outlineLevel="1" spans="1:12">
      <c r="A179" s="53"/>
      <c r="B179" s="79"/>
      <c r="C179" s="80"/>
      <c r="D179" s="79"/>
      <c r="E179" s="81"/>
      <c r="F179" s="81"/>
      <c r="G179" s="57" t="s">
        <v>3094</v>
      </c>
      <c r="H179" s="82"/>
      <c r="I179" s="82"/>
      <c r="J179" s="82"/>
      <c r="K179" s="84" t="str">
        <f t="shared" si="36"/>
        <v/>
      </c>
      <c r="L179" s="84" t="str">
        <f t="shared" si="37"/>
        <v/>
      </c>
    </row>
    <row r="180" ht="20.1" hidden="1" customHeight="1" outlineLevel="1" spans="1:12">
      <c r="A180" s="53"/>
      <c r="B180" s="79"/>
      <c r="C180" s="80"/>
      <c r="D180" s="79"/>
      <c r="E180" s="81"/>
      <c r="F180" s="81"/>
      <c r="G180" s="57" t="s">
        <v>3095</v>
      </c>
      <c r="H180" s="82"/>
      <c r="I180" s="82"/>
      <c r="J180" s="82"/>
      <c r="K180" s="84" t="str">
        <f t="shared" si="36"/>
        <v/>
      </c>
      <c r="L180" s="84" t="str">
        <f t="shared" si="37"/>
        <v/>
      </c>
    </row>
    <row r="181" ht="20.1" customHeight="1" outlineLevel="1" spans="1:12">
      <c r="A181" s="53"/>
      <c r="B181" s="79"/>
      <c r="C181" s="80"/>
      <c r="D181" s="79"/>
      <c r="E181" s="81"/>
      <c r="F181" s="81"/>
      <c r="G181" s="57" t="s">
        <v>3096</v>
      </c>
      <c r="H181" s="82">
        <f>SUM(H182:H187,H189:H191)</f>
        <v>40</v>
      </c>
      <c r="I181" s="82">
        <f t="shared" ref="I181:J181" si="47">SUM(I182:I187,I189:I191)</f>
        <v>130</v>
      </c>
      <c r="J181" s="82">
        <f t="shared" si="47"/>
        <v>385</v>
      </c>
      <c r="K181" s="84">
        <f t="shared" si="36"/>
        <v>9.625</v>
      </c>
      <c r="L181" s="84">
        <f t="shared" si="37"/>
        <v>2.96153846153846</v>
      </c>
    </row>
    <row r="182" ht="20.1" customHeight="1" outlineLevel="1" spans="1:12">
      <c r="A182" s="53"/>
      <c r="B182" s="79"/>
      <c r="C182" s="80"/>
      <c r="D182" s="79"/>
      <c r="E182" s="81"/>
      <c r="F182" s="81"/>
      <c r="G182" s="57" t="s">
        <v>3097</v>
      </c>
      <c r="H182" s="82">
        <v>30</v>
      </c>
      <c r="I182" s="82">
        <v>68</v>
      </c>
      <c r="J182" s="82">
        <v>65</v>
      </c>
      <c r="K182" s="84">
        <f t="shared" si="36"/>
        <v>2.16666666666667</v>
      </c>
      <c r="L182" s="84">
        <f t="shared" si="37"/>
        <v>0.955882352941177</v>
      </c>
    </row>
    <row r="183" ht="20.1" customHeight="1" outlineLevel="1" spans="1:12">
      <c r="A183" s="53"/>
      <c r="B183" s="79"/>
      <c r="C183" s="80"/>
      <c r="D183" s="79"/>
      <c r="E183" s="81"/>
      <c r="F183" s="81"/>
      <c r="G183" s="57" t="s">
        <v>3098</v>
      </c>
      <c r="H183" s="82"/>
      <c r="I183" s="82">
        <v>20</v>
      </c>
      <c r="J183" s="82">
        <v>280</v>
      </c>
      <c r="K183" s="84" t="str">
        <f t="shared" si="36"/>
        <v/>
      </c>
      <c r="L183" s="84">
        <f t="shared" si="37"/>
        <v>14</v>
      </c>
    </row>
    <row r="184" ht="20.1" customHeight="1" outlineLevel="1" spans="1:12">
      <c r="A184" s="53"/>
      <c r="B184" s="79"/>
      <c r="C184" s="80"/>
      <c r="D184" s="79"/>
      <c r="E184" s="81"/>
      <c r="F184" s="81"/>
      <c r="G184" s="57" t="s">
        <v>3099</v>
      </c>
      <c r="H184" s="82"/>
      <c r="I184" s="82"/>
      <c r="J184" s="82"/>
      <c r="K184" s="84" t="str">
        <f t="shared" si="36"/>
        <v/>
      </c>
      <c r="L184" s="84" t="str">
        <f t="shared" si="37"/>
        <v/>
      </c>
    </row>
    <row r="185" ht="20.1" customHeight="1" outlineLevel="1" spans="1:12">
      <c r="A185" s="53"/>
      <c r="B185" s="79"/>
      <c r="C185" s="80"/>
      <c r="D185" s="79"/>
      <c r="E185" s="81"/>
      <c r="F185" s="81"/>
      <c r="G185" s="57" t="s">
        <v>3100</v>
      </c>
      <c r="H185" s="82"/>
      <c r="I185" s="82"/>
      <c r="J185" s="82"/>
      <c r="K185" s="84" t="str">
        <f t="shared" si="36"/>
        <v/>
      </c>
      <c r="L185" s="84" t="str">
        <f t="shared" si="37"/>
        <v/>
      </c>
    </row>
    <row r="186" ht="20.1" customHeight="1" outlineLevel="1" spans="1:12">
      <c r="A186" s="53"/>
      <c r="B186" s="79"/>
      <c r="C186" s="80"/>
      <c r="D186" s="79"/>
      <c r="E186" s="81"/>
      <c r="F186" s="81"/>
      <c r="G186" s="57" t="s">
        <v>3101</v>
      </c>
      <c r="H186" s="82">
        <v>10</v>
      </c>
      <c r="I186" s="82">
        <v>42</v>
      </c>
      <c r="J186" s="82">
        <v>40</v>
      </c>
      <c r="K186" s="84">
        <f t="shared" si="36"/>
        <v>4</v>
      </c>
      <c r="L186" s="84">
        <f t="shared" si="37"/>
        <v>0.952380952380952</v>
      </c>
    </row>
    <row r="187" ht="20.1" customHeight="1" outlineLevel="1" spans="1:12">
      <c r="A187" s="53"/>
      <c r="B187" s="79"/>
      <c r="C187" s="80"/>
      <c r="D187" s="79"/>
      <c r="E187" s="81"/>
      <c r="F187" s="81"/>
      <c r="G187" s="57" t="s">
        <v>3102</v>
      </c>
      <c r="H187" s="82"/>
      <c r="I187" s="82"/>
      <c r="J187" s="82"/>
      <c r="K187" s="84" t="str">
        <f t="shared" si="36"/>
        <v/>
      </c>
      <c r="L187" s="84" t="str">
        <f t="shared" si="37"/>
        <v/>
      </c>
    </row>
    <row r="188" ht="20.1" customHeight="1" outlineLevel="1" spans="1:12">
      <c r="A188" s="53"/>
      <c r="B188" s="79"/>
      <c r="C188" s="80"/>
      <c r="D188" s="79"/>
      <c r="E188" s="81"/>
      <c r="F188" s="81"/>
      <c r="G188" s="92" t="s">
        <v>3103</v>
      </c>
      <c r="H188" s="82"/>
      <c r="I188" s="82"/>
      <c r="J188" s="82"/>
      <c r="K188" s="84" t="str">
        <f t="shared" si="36"/>
        <v/>
      </c>
      <c r="L188" s="84" t="str">
        <f t="shared" si="37"/>
        <v/>
      </c>
    </row>
    <row r="189" ht="20.1" customHeight="1" outlineLevel="1" spans="1:12">
      <c r="A189" s="53"/>
      <c r="B189" s="79"/>
      <c r="C189" s="80"/>
      <c r="D189" s="79"/>
      <c r="E189" s="81"/>
      <c r="F189" s="81"/>
      <c r="G189" s="57" t="s">
        <v>3104</v>
      </c>
      <c r="H189" s="82"/>
      <c r="I189" s="82"/>
      <c r="J189" s="82"/>
      <c r="K189" s="84" t="str">
        <f t="shared" si="36"/>
        <v/>
      </c>
      <c r="L189" s="84" t="str">
        <f t="shared" si="37"/>
        <v/>
      </c>
    </row>
    <row r="190" ht="20.1" customHeight="1" outlineLevel="1" spans="1:12">
      <c r="A190" s="53"/>
      <c r="B190" s="79"/>
      <c r="C190" s="80"/>
      <c r="D190" s="79"/>
      <c r="E190" s="81"/>
      <c r="F190" s="81"/>
      <c r="G190" s="57" t="s">
        <v>3105</v>
      </c>
      <c r="H190" s="82"/>
      <c r="I190" s="82"/>
      <c r="J190" s="82"/>
      <c r="K190" s="84" t="str">
        <f t="shared" si="36"/>
        <v/>
      </c>
      <c r="L190" s="84" t="str">
        <f t="shared" si="37"/>
        <v/>
      </c>
    </row>
    <row r="191" ht="20.1" customHeight="1" outlineLevel="1" spans="1:12">
      <c r="A191" s="53"/>
      <c r="B191" s="79"/>
      <c r="C191" s="80"/>
      <c r="D191" s="79"/>
      <c r="E191" s="81"/>
      <c r="F191" s="81"/>
      <c r="G191" s="57" t="s">
        <v>3106</v>
      </c>
      <c r="H191" s="82"/>
      <c r="I191" s="82"/>
      <c r="J191" s="82"/>
      <c r="K191" s="84" t="str">
        <f t="shared" si="36"/>
        <v/>
      </c>
      <c r="L191" s="84" t="str">
        <f t="shared" si="37"/>
        <v/>
      </c>
    </row>
    <row r="192" ht="20.1" customHeight="1" spans="1:12">
      <c r="A192" s="53"/>
      <c r="B192" s="79"/>
      <c r="C192" s="80"/>
      <c r="D192" s="79"/>
      <c r="E192" s="81"/>
      <c r="F192" s="81"/>
      <c r="G192" s="56" t="s">
        <v>3107</v>
      </c>
      <c r="H192" s="82">
        <f>SUM(H193:H207)</f>
        <v>27100</v>
      </c>
      <c r="I192" s="82">
        <f>SUM(I193:I207)</f>
        <v>27100</v>
      </c>
      <c r="J192" s="82">
        <f>SUM(J193:J207)</f>
        <v>35000</v>
      </c>
      <c r="K192" s="84">
        <f t="shared" si="36"/>
        <v>1.29151291512915</v>
      </c>
      <c r="L192" s="84">
        <f t="shared" si="37"/>
        <v>1.29151291512915</v>
      </c>
    </row>
    <row r="193" ht="20.1" customHeight="1" outlineLevel="1" spans="1:12">
      <c r="A193" s="53"/>
      <c r="B193" s="79"/>
      <c r="C193" s="80"/>
      <c r="D193" s="79"/>
      <c r="E193" s="81"/>
      <c r="F193" s="81"/>
      <c r="G193" s="56" t="s">
        <v>3108</v>
      </c>
      <c r="H193" s="82"/>
      <c r="I193" s="82"/>
      <c r="J193" s="82"/>
      <c r="K193" s="84" t="str">
        <f t="shared" si="36"/>
        <v/>
      </c>
      <c r="L193" s="84" t="str">
        <f t="shared" si="37"/>
        <v/>
      </c>
    </row>
    <row r="194" ht="20.1" customHeight="1" outlineLevel="1" spans="1:12">
      <c r="A194" s="53"/>
      <c r="B194" s="79"/>
      <c r="C194" s="80"/>
      <c r="D194" s="79"/>
      <c r="E194" s="81"/>
      <c r="F194" s="81"/>
      <c r="G194" s="56" t="s">
        <v>3109</v>
      </c>
      <c r="H194" s="82"/>
      <c r="I194" s="82"/>
      <c r="J194" s="82"/>
      <c r="K194" s="84" t="str">
        <f t="shared" si="36"/>
        <v/>
      </c>
      <c r="L194" s="84" t="str">
        <f t="shared" si="37"/>
        <v/>
      </c>
    </row>
    <row r="195" ht="20.1" customHeight="1" outlineLevel="1" spans="1:12">
      <c r="A195" s="53"/>
      <c r="B195" s="79"/>
      <c r="C195" s="80"/>
      <c r="D195" s="79"/>
      <c r="E195" s="81"/>
      <c r="F195" s="81"/>
      <c r="G195" s="56" t="s">
        <v>3110</v>
      </c>
      <c r="H195" s="82"/>
      <c r="I195" s="82"/>
      <c r="J195" s="82"/>
      <c r="K195" s="84" t="str">
        <f t="shared" si="36"/>
        <v/>
      </c>
      <c r="L195" s="84" t="str">
        <f t="shared" si="37"/>
        <v/>
      </c>
    </row>
    <row r="196" ht="20.1" customHeight="1" outlineLevel="1" spans="1:12">
      <c r="A196" s="53"/>
      <c r="B196" s="79"/>
      <c r="C196" s="80"/>
      <c r="D196" s="79"/>
      <c r="E196" s="81"/>
      <c r="F196" s="81"/>
      <c r="G196" s="56" t="s">
        <v>3111</v>
      </c>
      <c r="H196" s="82"/>
      <c r="I196" s="82"/>
      <c r="J196" s="82"/>
      <c r="K196" s="84" t="str">
        <f t="shared" si="36"/>
        <v/>
      </c>
      <c r="L196" s="84" t="str">
        <f t="shared" si="37"/>
        <v/>
      </c>
    </row>
    <row r="197" ht="20.1" customHeight="1" outlineLevel="1" spans="1:12">
      <c r="A197" s="53"/>
      <c r="B197" s="79"/>
      <c r="C197" s="80"/>
      <c r="D197" s="79"/>
      <c r="E197" s="81"/>
      <c r="F197" s="81"/>
      <c r="G197" s="56" t="s">
        <v>3112</v>
      </c>
      <c r="H197" s="82"/>
      <c r="I197" s="82"/>
      <c r="J197" s="82"/>
      <c r="K197" s="84" t="str">
        <f t="shared" si="36"/>
        <v/>
      </c>
      <c r="L197" s="84" t="str">
        <f t="shared" si="37"/>
        <v/>
      </c>
    </row>
    <row r="198" ht="20.1" customHeight="1" outlineLevel="1" spans="1:12">
      <c r="A198" s="53"/>
      <c r="B198" s="79"/>
      <c r="C198" s="80"/>
      <c r="D198" s="79"/>
      <c r="E198" s="81"/>
      <c r="F198" s="81"/>
      <c r="G198" s="56" t="s">
        <v>3113</v>
      </c>
      <c r="H198" s="82"/>
      <c r="I198" s="82"/>
      <c r="J198" s="82"/>
      <c r="K198" s="84" t="str">
        <f t="shared" si="36"/>
        <v/>
      </c>
      <c r="L198" s="84" t="str">
        <f t="shared" si="37"/>
        <v/>
      </c>
    </row>
    <row r="199" ht="20.1" customHeight="1" outlineLevel="1" spans="1:12">
      <c r="A199" s="53"/>
      <c r="B199" s="79"/>
      <c r="C199" s="80"/>
      <c r="D199" s="79"/>
      <c r="E199" s="81"/>
      <c r="F199" s="81"/>
      <c r="G199" s="56" t="s">
        <v>3114</v>
      </c>
      <c r="H199" s="82"/>
      <c r="I199" s="82"/>
      <c r="J199" s="82"/>
      <c r="K199" s="84" t="str">
        <f t="shared" si="36"/>
        <v/>
      </c>
      <c r="L199" s="84" t="str">
        <f t="shared" si="37"/>
        <v/>
      </c>
    </row>
    <row r="200" ht="20.1" customHeight="1" outlineLevel="1" spans="1:12">
      <c r="A200" s="53"/>
      <c r="B200" s="79"/>
      <c r="C200" s="80"/>
      <c r="D200" s="79"/>
      <c r="E200" s="81"/>
      <c r="F200" s="81"/>
      <c r="G200" s="56" t="s">
        <v>3115</v>
      </c>
      <c r="H200" s="82"/>
      <c r="I200" s="82"/>
      <c r="J200" s="82"/>
      <c r="K200" s="84" t="str">
        <f t="shared" ref="K200:K244" si="48">IFERROR(J200/H200,"")</f>
        <v/>
      </c>
      <c r="L200" s="84" t="str">
        <f t="shared" ref="L200:L244" si="49">IFERROR(J200/I200,"")</f>
        <v/>
      </c>
    </row>
    <row r="201" ht="20.1" customHeight="1" outlineLevel="1" spans="1:12">
      <c r="A201" s="53"/>
      <c r="B201" s="79"/>
      <c r="C201" s="80"/>
      <c r="D201" s="79"/>
      <c r="E201" s="81"/>
      <c r="F201" s="81"/>
      <c r="G201" s="56" t="s">
        <v>3116</v>
      </c>
      <c r="H201" s="82"/>
      <c r="I201" s="82"/>
      <c r="J201" s="82"/>
      <c r="K201" s="84" t="str">
        <f t="shared" si="48"/>
        <v/>
      </c>
      <c r="L201" s="84" t="str">
        <f t="shared" si="49"/>
        <v/>
      </c>
    </row>
    <row r="202" ht="20.1" customHeight="1" outlineLevel="1" spans="1:12">
      <c r="A202" s="53"/>
      <c r="B202" s="79"/>
      <c r="C202" s="80"/>
      <c r="D202" s="79"/>
      <c r="E202" s="81"/>
      <c r="F202" s="81"/>
      <c r="G202" s="56" t="s">
        <v>3117</v>
      </c>
      <c r="H202" s="82"/>
      <c r="I202" s="82"/>
      <c r="J202" s="82"/>
      <c r="K202" s="84" t="str">
        <f t="shared" si="48"/>
        <v/>
      </c>
      <c r="L202" s="84" t="str">
        <f t="shared" si="49"/>
        <v/>
      </c>
    </row>
    <row r="203" ht="20.1" customHeight="1" outlineLevel="1" spans="1:12">
      <c r="A203" s="53"/>
      <c r="B203" s="79"/>
      <c r="C203" s="80"/>
      <c r="D203" s="79"/>
      <c r="E203" s="81"/>
      <c r="F203" s="81"/>
      <c r="G203" s="56" t="s">
        <v>3118</v>
      </c>
      <c r="H203" s="82"/>
      <c r="I203" s="82"/>
      <c r="J203" s="82"/>
      <c r="K203" s="84" t="str">
        <f t="shared" si="48"/>
        <v/>
      </c>
      <c r="L203" s="84" t="str">
        <f t="shared" si="49"/>
        <v/>
      </c>
    </row>
    <row r="204" ht="20.1" customHeight="1" outlineLevel="1" spans="1:12">
      <c r="A204" s="53"/>
      <c r="B204" s="79"/>
      <c r="C204" s="80"/>
      <c r="D204" s="79"/>
      <c r="E204" s="81"/>
      <c r="F204" s="81"/>
      <c r="G204" s="56" t="s">
        <v>3119</v>
      </c>
      <c r="H204" s="82"/>
      <c r="I204" s="82"/>
      <c r="J204" s="82"/>
      <c r="K204" s="84" t="str">
        <f t="shared" si="48"/>
        <v/>
      </c>
      <c r="L204" s="84" t="str">
        <f t="shared" si="49"/>
        <v/>
      </c>
    </row>
    <row r="205" ht="20.1" customHeight="1" outlineLevel="1" spans="1:12">
      <c r="A205" s="53"/>
      <c r="B205" s="79"/>
      <c r="C205" s="80"/>
      <c r="D205" s="79"/>
      <c r="E205" s="81"/>
      <c r="F205" s="81"/>
      <c r="G205" s="56" t="s">
        <v>3120</v>
      </c>
      <c r="H205" s="82"/>
      <c r="I205" s="82"/>
      <c r="J205" s="82"/>
      <c r="K205" s="84" t="str">
        <f t="shared" si="48"/>
        <v/>
      </c>
      <c r="L205" s="84" t="str">
        <f t="shared" si="49"/>
        <v/>
      </c>
    </row>
    <row r="206" ht="20.1" customHeight="1" outlineLevel="1" spans="1:12">
      <c r="A206" s="53"/>
      <c r="B206" s="79"/>
      <c r="C206" s="80"/>
      <c r="D206" s="79"/>
      <c r="E206" s="81"/>
      <c r="F206" s="81"/>
      <c r="G206" s="56" t="s">
        <v>3121</v>
      </c>
      <c r="H206" s="82">
        <v>27100</v>
      </c>
      <c r="I206" s="82">
        <v>27100</v>
      </c>
      <c r="J206" s="82">
        <v>35000</v>
      </c>
      <c r="K206" s="84">
        <f t="shared" si="48"/>
        <v>1.29151291512915</v>
      </c>
      <c r="L206" s="84">
        <f t="shared" si="49"/>
        <v>1.29151291512915</v>
      </c>
    </row>
    <row r="207" ht="20.1" customHeight="1" outlineLevel="1" spans="1:12">
      <c r="A207" s="53"/>
      <c r="B207" s="79"/>
      <c r="C207" s="80"/>
      <c r="D207" s="79"/>
      <c r="E207" s="81"/>
      <c r="F207" s="81"/>
      <c r="G207" s="56" t="s">
        <v>3122</v>
      </c>
      <c r="H207" s="82"/>
      <c r="I207" s="82"/>
      <c r="J207" s="82"/>
      <c r="K207" s="84" t="str">
        <f t="shared" si="48"/>
        <v/>
      </c>
      <c r="L207" s="84" t="str">
        <f t="shared" si="49"/>
        <v/>
      </c>
    </row>
    <row r="208" ht="20.1" customHeight="1" spans="1:12">
      <c r="A208" s="53"/>
      <c r="B208" s="79"/>
      <c r="C208" s="80"/>
      <c r="D208" s="79"/>
      <c r="E208" s="81"/>
      <c r="F208" s="81"/>
      <c r="G208" s="56" t="s">
        <v>3123</v>
      </c>
      <c r="H208" s="82">
        <f>SUM(H209:H223)</f>
        <v>0</v>
      </c>
      <c r="I208" s="82">
        <f t="shared" ref="I208:J208" si="50">SUM(I209:I223)</f>
        <v>0</v>
      </c>
      <c r="J208" s="82">
        <f t="shared" si="50"/>
        <v>0</v>
      </c>
      <c r="K208" s="84" t="str">
        <f t="shared" si="48"/>
        <v/>
      </c>
      <c r="L208" s="84" t="str">
        <f t="shared" si="49"/>
        <v/>
      </c>
    </row>
    <row r="209" ht="20.1" hidden="1" customHeight="1" outlineLevel="1" spans="1:12">
      <c r="A209" s="53"/>
      <c r="B209" s="79"/>
      <c r="C209" s="80"/>
      <c r="D209" s="79"/>
      <c r="E209" s="81"/>
      <c r="F209" s="81"/>
      <c r="G209" s="56" t="s">
        <v>3124</v>
      </c>
      <c r="H209" s="82"/>
      <c r="I209" s="82"/>
      <c r="J209" s="82"/>
      <c r="K209" s="84" t="str">
        <f t="shared" si="48"/>
        <v/>
      </c>
      <c r="L209" s="84" t="str">
        <f t="shared" si="49"/>
        <v/>
      </c>
    </row>
    <row r="210" ht="20.1" hidden="1" customHeight="1" outlineLevel="1" spans="1:12">
      <c r="A210" s="53"/>
      <c r="B210" s="79"/>
      <c r="C210" s="80"/>
      <c r="D210" s="79"/>
      <c r="E210" s="81"/>
      <c r="F210" s="81"/>
      <c r="G210" s="56" t="s">
        <v>3125</v>
      </c>
      <c r="H210" s="82"/>
      <c r="I210" s="82"/>
      <c r="J210" s="82"/>
      <c r="K210" s="84" t="str">
        <f t="shared" si="48"/>
        <v/>
      </c>
      <c r="L210" s="84" t="str">
        <f t="shared" si="49"/>
        <v/>
      </c>
    </row>
    <row r="211" ht="20.1" hidden="1" customHeight="1" outlineLevel="1" spans="1:12">
      <c r="A211" s="53"/>
      <c r="B211" s="79"/>
      <c r="C211" s="80"/>
      <c r="D211" s="79"/>
      <c r="E211" s="81"/>
      <c r="F211" s="81"/>
      <c r="G211" s="56" t="s">
        <v>3126</v>
      </c>
      <c r="H211" s="82"/>
      <c r="I211" s="82"/>
      <c r="J211" s="82"/>
      <c r="K211" s="84" t="str">
        <f t="shared" si="48"/>
        <v/>
      </c>
      <c r="L211" s="84" t="str">
        <f t="shared" si="49"/>
        <v/>
      </c>
    </row>
    <row r="212" ht="20.1" hidden="1" customHeight="1" outlineLevel="1" spans="1:12">
      <c r="A212" s="53"/>
      <c r="B212" s="79"/>
      <c r="C212" s="80"/>
      <c r="D212" s="79"/>
      <c r="E212" s="81"/>
      <c r="F212" s="81"/>
      <c r="G212" s="56" t="s">
        <v>3127</v>
      </c>
      <c r="H212" s="82"/>
      <c r="I212" s="82"/>
      <c r="J212" s="82"/>
      <c r="K212" s="84" t="str">
        <f t="shared" si="48"/>
        <v/>
      </c>
      <c r="L212" s="84" t="str">
        <f t="shared" si="49"/>
        <v/>
      </c>
    </row>
    <row r="213" ht="20.1" hidden="1" customHeight="1" outlineLevel="1" spans="1:12">
      <c r="A213" s="53"/>
      <c r="B213" s="79"/>
      <c r="C213" s="80"/>
      <c r="D213" s="79"/>
      <c r="E213" s="81"/>
      <c r="F213" s="81"/>
      <c r="G213" s="56" t="s">
        <v>3128</v>
      </c>
      <c r="H213" s="82"/>
      <c r="I213" s="82"/>
      <c r="J213" s="82"/>
      <c r="K213" s="84" t="str">
        <f t="shared" si="48"/>
        <v/>
      </c>
      <c r="L213" s="84" t="str">
        <f t="shared" si="49"/>
        <v/>
      </c>
    </row>
    <row r="214" ht="20.1" hidden="1" customHeight="1" outlineLevel="1" spans="1:12">
      <c r="A214" s="53"/>
      <c r="B214" s="79"/>
      <c r="C214" s="80"/>
      <c r="D214" s="79"/>
      <c r="E214" s="81"/>
      <c r="F214" s="81"/>
      <c r="G214" s="56" t="s">
        <v>3129</v>
      </c>
      <c r="H214" s="82"/>
      <c r="I214" s="82"/>
      <c r="J214" s="82"/>
      <c r="K214" s="84" t="str">
        <f t="shared" si="48"/>
        <v/>
      </c>
      <c r="L214" s="84" t="str">
        <f t="shared" si="49"/>
        <v/>
      </c>
    </row>
    <row r="215" ht="20.1" hidden="1" customHeight="1" outlineLevel="1" spans="1:12">
      <c r="A215" s="53"/>
      <c r="B215" s="79"/>
      <c r="C215" s="80"/>
      <c r="D215" s="79"/>
      <c r="E215" s="81"/>
      <c r="F215" s="81"/>
      <c r="G215" s="56" t="s">
        <v>3130</v>
      </c>
      <c r="H215" s="82"/>
      <c r="I215" s="82"/>
      <c r="J215" s="82"/>
      <c r="K215" s="84" t="str">
        <f t="shared" si="48"/>
        <v/>
      </c>
      <c r="L215" s="84" t="str">
        <f t="shared" si="49"/>
        <v/>
      </c>
    </row>
    <row r="216" ht="20.1" hidden="1" customHeight="1" outlineLevel="1" spans="1:12">
      <c r="A216" s="53"/>
      <c r="B216" s="79"/>
      <c r="C216" s="80"/>
      <c r="D216" s="79"/>
      <c r="E216" s="81"/>
      <c r="F216" s="81"/>
      <c r="G216" s="56" t="s">
        <v>3131</v>
      </c>
      <c r="H216" s="82"/>
      <c r="I216" s="82"/>
      <c r="J216" s="82"/>
      <c r="K216" s="84" t="str">
        <f t="shared" si="48"/>
        <v/>
      </c>
      <c r="L216" s="84" t="str">
        <f t="shared" si="49"/>
        <v/>
      </c>
    </row>
    <row r="217" ht="20.1" hidden="1" customHeight="1" outlineLevel="1" spans="1:12">
      <c r="A217" s="53"/>
      <c r="B217" s="79"/>
      <c r="C217" s="80"/>
      <c r="D217" s="79"/>
      <c r="E217" s="81"/>
      <c r="F217" s="81"/>
      <c r="G217" s="56" t="s">
        <v>3132</v>
      </c>
      <c r="H217" s="82"/>
      <c r="I217" s="82"/>
      <c r="J217" s="82"/>
      <c r="K217" s="84" t="str">
        <f t="shared" si="48"/>
        <v/>
      </c>
      <c r="L217" s="84" t="str">
        <f t="shared" si="49"/>
        <v/>
      </c>
    </row>
    <row r="218" ht="20.1" hidden="1" customHeight="1" outlineLevel="1" spans="1:12">
      <c r="A218" s="53"/>
      <c r="B218" s="79"/>
      <c r="C218" s="80"/>
      <c r="D218" s="79"/>
      <c r="E218" s="81"/>
      <c r="F218" s="81"/>
      <c r="G218" s="56" t="s">
        <v>3133</v>
      </c>
      <c r="H218" s="82"/>
      <c r="I218" s="82"/>
      <c r="J218" s="82"/>
      <c r="K218" s="84" t="str">
        <f t="shared" si="48"/>
        <v/>
      </c>
      <c r="L218" s="84" t="str">
        <f t="shared" si="49"/>
        <v/>
      </c>
    </row>
    <row r="219" ht="20.1" hidden="1" customHeight="1" outlineLevel="1" spans="1:12">
      <c r="A219" s="53"/>
      <c r="B219" s="79"/>
      <c r="C219" s="80"/>
      <c r="D219" s="79"/>
      <c r="E219" s="81"/>
      <c r="F219" s="81"/>
      <c r="G219" s="56" t="s">
        <v>3134</v>
      </c>
      <c r="H219" s="82"/>
      <c r="I219" s="82"/>
      <c r="J219" s="82"/>
      <c r="K219" s="84" t="str">
        <f t="shared" si="48"/>
        <v/>
      </c>
      <c r="L219" s="84" t="str">
        <f t="shared" si="49"/>
        <v/>
      </c>
    </row>
    <row r="220" ht="20.1" hidden="1" customHeight="1" outlineLevel="1" spans="1:12">
      <c r="A220" s="53"/>
      <c r="B220" s="79"/>
      <c r="C220" s="80"/>
      <c r="D220" s="79"/>
      <c r="E220" s="81"/>
      <c r="F220" s="81"/>
      <c r="G220" s="56" t="s">
        <v>3135</v>
      </c>
      <c r="H220" s="82"/>
      <c r="I220" s="82"/>
      <c r="J220" s="82"/>
      <c r="K220" s="84" t="str">
        <f t="shared" si="48"/>
        <v/>
      </c>
      <c r="L220" s="84" t="str">
        <f t="shared" si="49"/>
        <v/>
      </c>
    </row>
    <row r="221" ht="20.1" hidden="1" customHeight="1" outlineLevel="1" spans="1:12">
      <c r="A221" s="53"/>
      <c r="B221" s="79"/>
      <c r="C221" s="80"/>
      <c r="D221" s="79"/>
      <c r="E221" s="81"/>
      <c r="F221" s="81"/>
      <c r="G221" s="56" t="s">
        <v>3136</v>
      </c>
      <c r="H221" s="82"/>
      <c r="I221" s="82"/>
      <c r="J221" s="82"/>
      <c r="K221" s="84" t="str">
        <f t="shared" si="48"/>
        <v/>
      </c>
      <c r="L221" s="84" t="str">
        <f t="shared" si="49"/>
        <v/>
      </c>
    </row>
    <row r="222" ht="20.1" hidden="1" customHeight="1" outlineLevel="1" spans="1:12">
      <c r="A222" s="53"/>
      <c r="B222" s="79"/>
      <c r="C222" s="80"/>
      <c r="D222" s="79"/>
      <c r="E222" s="81"/>
      <c r="F222" s="81"/>
      <c r="G222" s="56" t="s">
        <v>3137</v>
      </c>
      <c r="H222" s="82"/>
      <c r="I222" s="82"/>
      <c r="J222" s="82"/>
      <c r="K222" s="84" t="str">
        <f t="shared" si="48"/>
        <v/>
      </c>
      <c r="L222" s="84" t="str">
        <f t="shared" si="49"/>
        <v/>
      </c>
    </row>
    <row r="223" ht="20.1" hidden="1" customHeight="1" outlineLevel="1" spans="1:12">
      <c r="A223" s="53"/>
      <c r="B223" s="79"/>
      <c r="C223" s="80"/>
      <c r="D223" s="79"/>
      <c r="E223" s="81"/>
      <c r="F223" s="81"/>
      <c r="G223" s="56" t="s">
        <v>3138</v>
      </c>
      <c r="H223" s="82"/>
      <c r="I223" s="82"/>
      <c r="J223" s="82"/>
      <c r="K223" s="84" t="str">
        <f t="shared" si="48"/>
        <v/>
      </c>
      <c r="L223" s="84" t="str">
        <f t="shared" si="49"/>
        <v/>
      </c>
    </row>
    <row r="224" ht="20.1" customHeight="1" collapsed="1" spans="1:12">
      <c r="A224" s="53"/>
      <c r="B224" s="79"/>
      <c r="C224" s="80"/>
      <c r="D224" s="79"/>
      <c r="E224" s="81"/>
      <c r="F224" s="81"/>
      <c r="G224" s="56" t="s">
        <v>3139</v>
      </c>
      <c r="H224" s="82">
        <f>SUM(H225,H238)</f>
        <v>0</v>
      </c>
      <c r="I224" s="82">
        <f t="shared" ref="I224:J224" si="51">SUM(I225,I238)</f>
        <v>0</v>
      </c>
      <c r="J224" s="82">
        <f t="shared" si="51"/>
        <v>0</v>
      </c>
      <c r="K224" s="84" t="str">
        <f t="shared" si="48"/>
        <v/>
      </c>
      <c r="L224" s="84" t="str">
        <f t="shared" si="49"/>
        <v/>
      </c>
    </row>
    <row r="225" ht="20.1" hidden="1" customHeight="1" outlineLevel="1" spans="1:12">
      <c r="A225" s="53"/>
      <c r="B225" s="79"/>
      <c r="C225" s="80"/>
      <c r="D225" s="79"/>
      <c r="E225" s="81"/>
      <c r="F225" s="81"/>
      <c r="G225" s="56" t="s">
        <v>3140</v>
      </c>
      <c r="H225" s="82">
        <f>SUM(H226:H237)</f>
        <v>0</v>
      </c>
      <c r="I225" s="82">
        <f t="shared" ref="I225:J225" si="52">SUM(I226:I237)</f>
        <v>0</v>
      </c>
      <c r="J225" s="82">
        <f t="shared" si="52"/>
        <v>0</v>
      </c>
      <c r="K225" s="84" t="str">
        <f t="shared" si="48"/>
        <v/>
      </c>
      <c r="L225" s="84" t="str">
        <f t="shared" si="49"/>
        <v/>
      </c>
    </row>
    <row r="226" ht="20.1" hidden="1" customHeight="1" outlineLevel="1" spans="1:12">
      <c r="A226" s="53"/>
      <c r="B226" s="79"/>
      <c r="C226" s="80"/>
      <c r="D226" s="79"/>
      <c r="E226" s="81"/>
      <c r="F226" s="81"/>
      <c r="G226" s="56" t="s">
        <v>3141</v>
      </c>
      <c r="H226" s="82"/>
      <c r="I226" s="82"/>
      <c r="J226" s="82"/>
      <c r="K226" s="84" t="str">
        <f t="shared" si="48"/>
        <v/>
      </c>
      <c r="L226" s="84" t="str">
        <f t="shared" si="49"/>
        <v/>
      </c>
    </row>
    <row r="227" ht="20.1" hidden="1" customHeight="1" outlineLevel="1" spans="1:12">
      <c r="A227" s="53"/>
      <c r="B227" s="79"/>
      <c r="C227" s="80"/>
      <c r="D227" s="79"/>
      <c r="E227" s="81"/>
      <c r="F227" s="81"/>
      <c r="G227" s="56" t="s">
        <v>3142</v>
      </c>
      <c r="H227" s="82"/>
      <c r="I227" s="82"/>
      <c r="J227" s="82"/>
      <c r="K227" s="84" t="str">
        <f t="shared" si="48"/>
        <v/>
      </c>
      <c r="L227" s="84" t="str">
        <f t="shared" si="49"/>
        <v/>
      </c>
    </row>
    <row r="228" ht="20.1" hidden="1" customHeight="1" outlineLevel="1" spans="1:12">
      <c r="A228" s="53"/>
      <c r="B228" s="79"/>
      <c r="C228" s="80"/>
      <c r="D228" s="79"/>
      <c r="E228" s="81"/>
      <c r="F228" s="81"/>
      <c r="G228" s="56" t="s">
        <v>3143</v>
      </c>
      <c r="H228" s="82"/>
      <c r="I228" s="82"/>
      <c r="J228" s="82"/>
      <c r="K228" s="84" t="str">
        <f t="shared" si="48"/>
        <v/>
      </c>
      <c r="L228" s="84" t="str">
        <f t="shared" si="49"/>
        <v/>
      </c>
    </row>
    <row r="229" ht="20.1" hidden="1" customHeight="1" outlineLevel="1" spans="1:12">
      <c r="A229" s="53"/>
      <c r="B229" s="79"/>
      <c r="C229" s="80"/>
      <c r="D229" s="79"/>
      <c r="E229" s="81"/>
      <c r="F229" s="81"/>
      <c r="G229" s="56" t="s">
        <v>3144</v>
      </c>
      <c r="H229" s="82"/>
      <c r="I229" s="82"/>
      <c r="J229" s="82"/>
      <c r="K229" s="84" t="str">
        <f t="shared" si="48"/>
        <v/>
      </c>
      <c r="L229" s="84" t="str">
        <f t="shared" si="49"/>
        <v/>
      </c>
    </row>
    <row r="230" ht="20.1" hidden="1" customHeight="1" outlineLevel="1" spans="1:12">
      <c r="A230" s="53"/>
      <c r="B230" s="79"/>
      <c r="C230" s="80"/>
      <c r="D230" s="79"/>
      <c r="E230" s="81"/>
      <c r="F230" s="81"/>
      <c r="G230" s="56" t="s">
        <v>3145</v>
      </c>
      <c r="H230" s="82"/>
      <c r="I230" s="82"/>
      <c r="J230" s="82"/>
      <c r="K230" s="84" t="str">
        <f t="shared" si="48"/>
        <v/>
      </c>
      <c r="L230" s="84" t="str">
        <f t="shared" si="49"/>
        <v/>
      </c>
    </row>
    <row r="231" ht="20.1" hidden="1" customHeight="1" outlineLevel="1" spans="1:12">
      <c r="A231" s="53"/>
      <c r="B231" s="79"/>
      <c r="C231" s="80"/>
      <c r="D231" s="79"/>
      <c r="E231" s="81"/>
      <c r="F231" s="81"/>
      <c r="G231" s="56" t="s">
        <v>3146</v>
      </c>
      <c r="H231" s="82"/>
      <c r="I231" s="82"/>
      <c r="J231" s="82"/>
      <c r="K231" s="84" t="str">
        <f t="shared" si="48"/>
        <v/>
      </c>
      <c r="L231" s="84" t="str">
        <f t="shared" si="49"/>
        <v/>
      </c>
    </row>
    <row r="232" ht="20.1" hidden="1" customHeight="1" outlineLevel="1" spans="1:12">
      <c r="A232" s="53"/>
      <c r="B232" s="79"/>
      <c r="C232" s="80"/>
      <c r="D232" s="79"/>
      <c r="E232" s="81"/>
      <c r="F232" s="81"/>
      <c r="G232" s="56" t="s">
        <v>3147</v>
      </c>
      <c r="H232" s="82"/>
      <c r="I232" s="82"/>
      <c r="J232" s="82"/>
      <c r="K232" s="84" t="str">
        <f t="shared" si="48"/>
        <v/>
      </c>
      <c r="L232" s="84" t="str">
        <f t="shared" si="49"/>
        <v/>
      </c>
    </row>
    <row r="233" ht="20.1" hidden="1" customHeight="1" outlineLevel="1" spans="1:12">
      <c r="A233" s="53"/>
      <c r="B233" s="79"/>
      <c r="C233" s="80"/>
      <c r="D233" s="79"/>
      <c r="E233" s="81"/>
      <c r="F233" s="81"/>
      <c r="G233" s="56" t="s">
        <v>3148</v>
      </c>
      <c r="H233" s="82"/>
      <c r="I233" s="82"/>
      <c r="J233" s="82"/>
      <c r="K233" s="84" t="str">
        <f t="shared" si="48"/>
        <v/>
      </c>
      <c r="L233" s="84" t="str">
        <f t="shared" si="49"/>
        <v/>
      </c>
    </row>
    <row r="234" ht="20.1" hidden="1" customHeight="1" outlineLevel="1" spans="1:12">
      <c r="A234" s="53"/>
      <c r="B234" s="79"/>
      <c r="C234" s="80"/>
      <c r="D234" s="79"/>
      <c r="E234" s="81"/>
      <c r="F234" s="81"/>
      <c r="G234" s="56" t="s">
        <v>3149</v>
      </c>
      <c r="H234" s="82"/>
      <c r="I234" s="82"/>
      <c r="J234" s="82"/>
      <c r="K234" s="84" t="str">
        <f t="shared" si="48"/>
        <v/>
      </c>
      <c r="L234" s="84" t="str">
        <f t="shared" si="49"/>
        <v/>
      </c>
    </row>
    <row r="235" ht="20.1" hidden="1" customHeight="1" outlineLevel="1" spans="1:12">
      <c r="A235" s="53"/>
      <c r="B235" s="79"/>
      <c r="C235" s="80"/>
      <c r="D235" s="79"/>
      <c r="E235" s="81"/>
      <c r="F235" s="81"/>
      <c r="G235" s="56" t="s">
        <v>3150</v>
      </c>
      <c r="H235" s="82"/>
      <c r="I235" s="82"/>
      <c r="J235" s="82"/>
      <c r="K235" s="84" t="str">
        <f t="shared" si="48"/>
        <v/>
      </c>
      <c r="L235" s="84" t="str">
        <f t="shared" si="49"/>
        <v/>
      </c>
    </row>
    <row r="236" ht="20.1" hidden="1" customHeight="1" outlineLevel="1" spans="1:12">
      <c r="A236" s="53"/>
      <c r="B236" s="79"/>
      <c r="C236" s="80"/>
      <c r="D236" s="79"/>
      <c r="E236" s="81"/>
      <c r="F236" s="81"/>
      <c r="G236" s="56" t="s">
        <v>3151</v>
      </c>
      <c r="H236" s="82"/>
      <c r="I236" s="82"/>
      <c r="J236" s="82"/>
      <c r="K236" s="84" t="str">
        <f t="shared" si="48"/>
        <v/>
      </c>
      <c r="L236" s="84" t="str">
        <f t="shared" si="49"/>
        <v/>
      </c>
    </row>
    <row r="237" ht="20.1" hidden="1" customHeight="1" outlineLevel="1" spans="1:12">
      <c r="A237" s="53"/>
      <c r="B237" s="79"/>
      <c r="C237" s="80"/>
      <c r="D237" s="79"/>
      <c r="E237" s="81"/>
      <c r="F237" s="81"/>
      <c r="G237" s="56" t="s">
        <v>3152</v>
      </c>
      <c r="H237" s="82"/>
      <c r="I237" s="82"/>
      <c r="J237" s="82"/>
      <c r="K237" s="84" t="str">
        <f t="shared" si="48"/>
        <v/>
      </c>
      <c r="L237" s="84" t="str">
        <f t="shared" si="49"/>
        <v/>
      </c>
    </row>
    <row r="238" ht="20.1" hidden="1" customHeight="1" outlineLevel="1" spans="1:12">
      <c r="A238" s="53"/>
      <c r="B238" s="79"/>
      <c r="C238" s="80"/>
      <c r="D238" s="79"/>
      <c r="E238" s="81"/>
      <c r="F238" s="81"/>
      <c r="G238" s="56" t="s">
        <v>3153</v>
      </c>
      <c r="H238" s="82">
        <f>SUM(H239:H244)</f>
        <v>0</v>
      </c>
      <c r="I238" s="82">
        <f t="shared" ref="I238:J238" si="53">SUM(I239:I244)</f>
        <v>0</v>
      </c>
      <c r="J238" s="82">
        <f t="shared" si="53"/>
        <v>0</v>
      </c>
      <c r="K238" s="84" t="str">
        <f t="shared" si="48"/>
        <v/>
      </c>
      <c r="L238" s="84" t="str">
        <f t="shared" si="49"/>
        <v/>
      </c>
    </row>
    <row r="239" ht="20.1" hidden="1" customHeight="1" outlineLevel="1" spans="1:12">
      <c r="A239" s="53"/>
      <c r="B239" s="79"/>
      <c r="C239" s="80"/>
      <c r="D239" s="79"/>
      <c r="E239" s="81"/>
      <c r="F239" s="81"/>
      <c r="G239" s="56" t="s">
        <v>3154</v>
      </c>
      <c r="H239" s="82"/>
      <c r="I239" s="82"/>
      <c r="J239" s="82"/>
      <c r="K239" s="84" t="str">
        <f t="shared" si="48"/>
        <v/>
      </c>
      <c r="L239" s="84" t="str">
        <f t="shared" si="49"/>
        <v/>
      </c>
    </row>
    <row r="240" ht="20.1" hidden="1" customHeight="1" outlineLevel="1" spans="1:12">
      <c r="A240" s="53"/>
      <c r="B240" s="79"/>
      <c r="C240" s="80"/>
      <c r="D240" s="79"/>
      <c r="E240" s="81"/>
      <c r="F240" s="81"/>
      <c r="G240" s="56" t="s">
        <v>3155</v>
      </c>
      <c r="H240" s="82"/>
      <c r="I240" s="82"/>
      <c r="J240" s="82"/>
      <c r="K240" s="84" t="str">
        <f t="shared" si="48"/>
        <v/>
      </c>
      <c r="L240" s="84" t="str">
        <f t="shared" si="49"/>
        <v/>
      </c>
    </row>
    <row r="241" ht="20.1" hidden="1" customHeight="1" outlineLevel="1" spans="1:12">
      <c r="A241" s="53"/>
      <c r="B241" s="79"/>
      <c r="C241" s="80"/>
      <c r="D241" s="79"/>
      <c r="E241" s="81"/>
      <c r="F241" s="81"/>
      <c r="G241" s="56" t="s">
        <v>3156</v>
      </c>
      <c r="H241" s="82"/>
      <c r="I241" s="82"/>
      <c r="J241" s="82"/>
      <c r="K241" s="84" t="str">
        <f t="shared" si="48"/>
        <v/>
      </c>
      <c r="L241" s="84" t="str">
        <f t="shared" si="49"/>
        <v/>
      </c>
    </row>
    <row r="242" ht="20.1" hidden="1" customHeight="1" outlineLevel="1" spans="1:12">
      <c r="A242" s="53"/>
      <c r="B242" s="79"/>
      <c r="C242" s="80"/>
      <c r="D242" s="79"/>
      <c r="E242" s="81"/>
      <c r="F242" s="81"/>
      <c r="G242" s="56" t="s">
        <v>3157</v>
      </c>
      <c r="H242" s="82"/>
      <c r="I242" s="82"/>
      <c r="J242" s="82"/>
      <c r="K242" s="84" t="str">
        <f t="shared" si="48"/>
        <v/>
      </c>
      <c r="L242" s="84" t="str">
        <f t="shared" si="49"/>
        <v/>
      </c>
    </row>
    <row r="243" ht="20.1" hidden="1" customHeight="1" outlineLevel="1" spans="1:12">
      <c r="A243" s="53"/>
      <c r="B243" s="79"/>
      <c r="C243" s="80"/>
      <c r="D243" s="79"/>
      <c r="E243" s="81"/>
      <c r="F243" s="81"/>
      <c r="G243" s="56" t="s">
        <v>3158</v>
      </c>
      <c r="H243" s="82"/>
      <c r="I243" s="82"/>
      <c r="J243" s="82"/>
      <c r="K243" s="84" t="str">
        <f t="shared" si="48"/>
        <v/>
      </c>
      <c r="L243" s="84" t="str">
        <f t="shared" si="49"/>
        <v/>
      </c>
    </row>
    <row r="244" ht="20.1" hidden="1" customHeight="1" outlineLevel="1" spans="1:12">
      <c r="A244" s="53"/>
      <c r="B244" s="79"/>
      <c r="C244" s="80"/>
      <c r="D244" s="79"/>
      <c r="E244" s="81"/>
      <c r="F244" s="81"/>
      <c r="G244" s="56" t="s">
        <v>3159</v>
      </c>
      <c r="H244" s="82"/>
      <c r="I244" s="82"/>
      <c r="J244" s="82"/>
      <c r="K244" s="84" t="str">
        <f t="shared" si="48"/>
        <v/>
      </c>
      <c r="L244" s="84" t="str">
        <f t="shared" si="49"/>
        <v/>
      </c>
    </row>
    <row r="245" ht="20.1" hidden="1" customHeight="1" collapsed="1" spans="1:12">
      <c r="A245" s="53"/>
      <c r="B245" s="79"/>
      <c r="C245" s="80"/>
      <c r="D245" s="79"/>
      <c r="E245" s="81"/>
      <c r="F245" s="81"/>
      <c r="G245" s="56"/>
      <c r="H245" s="82"/>
      <c r="I245" s="82"/>
      <c r="J245" s="82"/>
      <c r="K245" s="84"/>
      <c r="L245" s="84"/>
    </row>
    <row r="246" ht="20.1" hidden="1" customHeight="1" spans="1:12">
      <c r="A246" s="53"/>
      <c r="B246" s="79"/>
      <c r="C246" s="80"/>
      <c r="D246" s="79"/>
      <c r="E246" s="81"/>
      <c r="F246" s="81"/>
      <c r="G246" s="56"/>
      <c r="H246" s="82"/>
      <c r="I246" s="82"/>
      <c r="J246" s="82"/>
      <c r="K246" s="84"/>
      <c r="L246" s="84"/>
    </row>
    <row r="247" ht="20.1" hidden="1" customHeight="1" spans="1:12">
      <c r="A247" s="53"/>
      <c r="B247" s="79"/>
      <c r="C247" s="80"/>
      <c r="D247" s="79"/>
      <c r="E247" s="81"/>
      <c r="F247" s="81"/>
      <c r="G247" s="56"/>
      <c r="H247" s="82"/>
      <c r="I247" s="82"/>
      <c r="J247" s="82"/>
      <c r="K247" s="84"/>
      <c r="L247" s="84"/>
    </row>
    <row r="248" ht="20.1" hidden="1" customHeight="1" spans="1:12">
      <c r="A248" s="53"/>
      <c r="B248" s="79"/>
      <c r="C248" s="80"/>
      <c r="D248" s="79"/>
      <c r="E248" s="81"/>
      <c r="F248" s="81"/>
      <c r="G248" s="56"/>
      <c r="H248" s="82"/>
      <c r="I248" s="82"/>
      <c r="J248" s="82"/>
      <c r="K248" s="84"/>
      <c r="L248" s="84"/>
    </row>
    <row r="249" ht="20.1" hidden="1" customHeight="1" spans="1:12">
      <c r="A249" s="53"/>
      <c r="B249" s="79"/>
      <c r="C249" s="80"/>
      <c r="D249" s="79"/>
      <c r="E249" s="81"/>
      <c r="F249" s="81"/>
      <c r="G249" s="56"/>
      <c r="H249" s="82"/>
      <c r="I249" s="82"/>
      <c r="J249" s="82"/>
      <c r="K249" s="84"/>
      <c r="L249" s="84"/>
    </row>
    <row r="250" ht="20.1" hidden="1" customHeight="1" spans="1:12">
      <c r="A250" s="53"/>
      <c r="B250" s="79"/>
      <c r="C250" s="80"/>
      <c r="D250" s="79"/>
      <c r="E250" s="81"/>
      <c r="F250" s="81"/>
      <c r="G250" s="56"/>
      <c r="H250" s="82"/>
      <c r="I250" s="82"/>
      <c r="J250" s="82"/>
      <c r="K250" s="84"/>
      <c r="L250" s="84"/>
    </row>
    <row r="251" ht="20.1" customHeight="1" spans="1:12">
      <c r="A251" s="60" t="s">
        <v>56</v>
      </c>
      <c r="B251" s="94">
        <f>B7+B8+B9+B10+B11+B12+B18+B19+B22+B23+B24+B25+B26+B27+B33+B34</f>
        <v>194400</v>
      </c>
      <c r="C251" s="94">
        <f>C7+C8+C9+C10+C11+C12+C18+C19+C22+C23+C24+C25+C26+C27+C33+C34</f>
        <v>337195</v>
      </c>
      <c r="D251" s="94">
        <f>D7+D8+D9+D10+D11+D12+D18+D19+D22+D23+D24+D25+D26+D27+D33+D34</f>
        <v>388900</v>
      </c>
      <c r="E251" s="95">
        <f t="shared" ref="E251:E259" si="54">IFERROR(D251/B251,"")</f>
        <v>2.00051440329218</v>
      </c>
      <c r="F251" s="95">
        <f t="shared" ref="F251:F259" si="55">IFERROR(D251/C251,"")</f>
        <v>1.15333857263601</v>
      </c>
      <c r="G251" s="60" t="s">
        <v>2353</v>
      </c>
      <c r="H251" s="86">
        <f>SUM(H7,H23,H35,H46,H104,H120,H163,H167,H192,H208,H224)</f>
        <v>200000</v>
      </c>
      <c r="I251" s="86">
        <f>SUM(I7,I23,I35,I46,I104,I120,I163,I167,I192,I208,I224)</f>
        <v>581123</v>
      </c>
      <c r="J251" s="86">
        <f>SUM(J7,J23,J35,J46,J104,J120,J163,J167,J192,J208,J224)</f>
        <v>411347</v>
      </c>
      <c r="K251" s="88">
        <f t="shared" ref="K251:K264" si="56">IFERROR(J251/H251,"")</f>
        <v>2.056735</v>
      </c>
      <c r="L251" s="88">
        <f t="shared" ref="L251:L264" si="57">IFERROR(J251/I251,"")</f>
        <v>0.70784842451598</v>
      </c>
    </row>
    <row r="252" ht="20.1" customHeight="1" spans="1:12">
      <c r="A252" s="85" t="s">
        <v>2360</v>
      </c>
      <c r="B252" s="86">
        <f>SUM(B253:B256,B258:B259)</f>
        <v>25394</v>
      </c>
      <c r="C252" s="86">
        <f>SUM(C253:C256,C258:C259)</f>
        <v>272480</v>
      </c>
      <c r="D252" s="86">
        <f>SUM(D253:D256,D258:D259)</f>
        <v>41752</v>
      </c>
      <c r="E252" s="95">
        <f t="shared" si="54"/>
        <v>1.6441679136804</v>
      </c>
      <c r="F252" s="95">
        <f t="shared" si="55"/>
        <v>0.153229594832648</v>
      </c>
      <c r="G252" s="85" t="s">
        <v>2361</v>
      </c>
      <c r="H252" s="86">
        <f>SUM(H253:H257)</f>
        <v>19794</v>
      </c>
      <c r="I252" s="86">
        <f>SUM(I253:I257)</f>
        <v>28552</v>
      </c>
      <c r="J252" s="86">
        <f>SUM(J253:J257)</f>
        <v>19305</v>
      </c>
      <c r="K252" s="88">
        <f t="shared" si="56"/>
        <v>0.975295544104274</v>
      </c>
      <c r="L252" s="88">
        <f t="shared" si="57"/>
        <v>0.676134771644718</v>
      </c>
    </row>
    <row r="253" ht="20.1" customHeight="1" spans="1:12">
      <c r="A253" s="59" t="s">
        <v>3160</v>
      </c>
      <c r="B253" s="82">
        <v>7000</v>
      </c>
      <c r="C253" s="83">
        <v>13220</v>
      </c>
      <c r="D253" s="82">
        <v>13200</v>
      </c>
      <c r="E253" s="81">
        <f t="shared" si="54"/>
        <v>1.88571428571429</v>
      </c>
      <c r="F253" s="81">
        <f t="shared" si="55"/>
        <v>0.998487140695915</v>
      </c>
      <c r="G253" s="59" t="s">
        <v>3161</v>
      </c>
      <c r="H253" s="82"/>
      <c r="I253" s="82"/>
      <c r="J253" s="82"/>
      <c r="K253" s="84" t="str">
        <f t="shared" si="56"/>
        <v/>
      </c>
      <c r="L253" s="84" t="str">
        <f t="shared" si="57"/>
        <v/>
      </c>
    </row>
    <row r="254" ht="20.1" customHeight="1" spans="1:12">
      <c r="A254" s="59" t="s">
        <v>3162</v>
      </c>
      <c r="B254" s="82"/>
      <c r="C254" s="83"/>
      <c r="D254" s="82"/>
      <c r="E254" s="81" t="str">
        <f t="shared" si="54"/>
        <v/>
      </c>
      <c r="F254" s="81" t="str">
        <f t="shared" si="55"/>
        <v/>
      </c>
      <c r="G254" s="59" t="s">
        <v>3163</v>
      </c>
      <c r="H254" s="82"/>
      <c r="I254" s="82"/>
      <c r="J254" s="82"/>
      <c r="K254" s="84" t="str">
        <f t="shared" si="56"/>
        <v/>
      </c>
      <c r="L254" s="84" t="str">
        <f t="shared" si="57"/>
        <v/>
      </c>
    </row>
    <row r="255" ht="20.1" customHeight="1" spans="1:12">
      <c r="A255" s="59" t="s">
        <v>2438</v>
      </c>
      <c r="B255" s="82">
        <v>18394</v>
      </c>
      <c r="C255" s="83">
        <v>24260</v>
      </c>
      <c r="D255" s="82">
        <v>28552</v>
      </c>
      <c r="E255" s="81">
        <f t="shared" si="54"/>
        <v>1.55224529737958</v>
      </c>
      <c r="F255" s="81">
        <f t="shared" si="55"/>
        <v>1.17691673536686</v>
      </c>
      <c r="G255" s="59" t="s">
        <v>2439</v>
      </c>
      <c r="H255" s="82">
        <f>表三!B85</f>
        <v>0</v>
      </c>
      <c r="I255" s="82"/>
      <c r="J255" s="82">
        <f>表三!D85</f>
        <v>0</v>
      </c>
      <c r="K255" s="84" t="str">
        <f t="shared" si="56"/>
        <v/>
      </c>
      <c r="L255" s="84" t="str">
        <f t="shared" si="57"/>
        <v/>
      </c>
    </row>
    <row r="256" ht="20.1" customHeight="1" spans="1:12">
      <c r="A256" s="59" t="s">
        <v>2440</v>
      </c>
      <c r="B256" s="83">
        <f>B257</f>
        <v>0</v>
      </c>
      <c r="C256" s="83">
        <f>C257</f>
        <v>0</v>
      </c>
      <c r="D256" s="83">
        <f>D257</f>
        <v>0</v>
      </c>
      <c r="E256" s="81" t="str">
        <f t="shared" si="54"/>
        <v/>
      </c>
      <c r="F256" s="81" t="str">
        <f t="shared" si="55"/>
        <v/>
      </c>
      <c r="G256" s="59" t="s">
        <v>3164</v>
      </c>
      <c r="H256" s="82">
        <v>19794</v>
      </c>
      <c r="I256" s="82">
        <v>28552</v>
      </c>
      <c r="J256" s="82">
        <v>19305</v>
      </c>
      <c r="K256" s="84">
        <f t="shared" si="56"/>
        <v>0.975295544104274</v>
      </c>
      <c r="L256" s="84">
        <f t="shared" si="57"/>
        <v>0.676134771644718</v>
      </c>
    </row>
    <row r="257" ht="20.1" customHeight="1" spans="1:12">
      <c r="A257" s="59" t="s">
        <v>3165</v>
      </c>
      <c r="B257" s="82">
        <v>0</v>
      </c>
      <c r="C257" s="83"/>
      <c r="D257" s="82"/>
      <c r="E257" s="81" t="str">
        <f t="shared" si="54"/>
        <v/>
      </c>
      <c r="F257" s="81" t="str">
        <f t="shared" si="55"/>
        <v/>
      </c>
      <c r="G257" s="96" t="s">
        <v>3166</v>
      </c>
      <c r="H257" s="82"/>
      <c r="I257" s="82"/>
      <c r="J257" s="82"/>
      <c r="K257" s="84" t="str">
        <f t="shared" si="56"/>
        <v/>
      </c>
      <c r="L257" s="84" t="str">
        <f t="shared" si="57"/>
        <v/>
      </c>
    </row>
    <row r="258" ht="20.1" customHeight="1" spans="1:12">
      <c r="A258" s="96" t="s">
        <v>3167</v>
      </c>
      <c r="B258" s="97">
        <v>0</v>
      </c>
      <c r="C258" s="83"/>
      <c r="D258" s="82"/>
      <c r="E258" s="81" t="str">
        <f t="shared" si="54"/>
        <v/>
      </c>
      <c r="F258" s="81" t="str">
        <f t="shared" si="55"/>
        <v/>
      </c>
      <c r="G258" s="96"/>
      <c r="H258" s="82"/>
      <c r="I258" s="82"/>
      <c r="J258" s="82"/>
      <c r="K258" s="84"/>
      <c r="L258" s="84"/>
    </row>
    <row r="259" ht="20.1" customHeight="1" spans="1:12">
      <c r="A259" s="96" t="s">
        <v>3168</v>
      </c>
      <c r="B259" s="97"/>
      <c r="C259" s="83">
        <v>235000</v>
      </c>
      <c r="D259" s="82"/>
      <c r="E259" s="81" t="str">
        <f t="shared" si="54"/>
        <v/>
      </c>
      <c r="F259" s="81">
        <f t="shared" si="55"/>
        <v>0</v>
      </c>
      <c r="G259" s="96"/>
      <c r="H259" s="82"/>
      <c r="I259" s="82"/>
      <c r="J259" s="82"/>
      <c r="K259" s="84"/>
      <c r="L259" s="84"/>
    </row>
    <row r="260" ht="20.1" customHeight="1" spans="1:12">
      <c r="A260" s="96"/>
      <c r="B260" s="97"/>
      <c r="C260" s="98"/>
      <c r="D260" s="97"/>
      <c r="E260" s="81"/>
      <c r="F260" s="81"/>
      <c r="G260" s="99" t="s">
        <v>2453</v>
      </c>
      <c r="H260" s="86">
        <f>SUM(H261)</f>
        <v>0</v>
      </c>
      <c r="I260" s="86">
        <f t="shared" ref="I260:J260" si="58">SUM(I261)</f>
        <v>0</v>
      </c>
      <c r="J260" s="86">
        <f t="shared" si="58"/>
        <v>0</v>
      </c>
      <c r="K260" s="88" t="str">
        <f t="shared" ref="K260" si="59">IFERROR(J260/H260,"")</f>
        <v/>
      </c>
      <c r="L260" s="88" t="str">
        <f t="shared" ref="L260" si="60">IFERROR(J260/I260,"")</f>
        <v/>
      </c>
    </row>
    <row r="261" ht="20.1" customHeight="1" spans="1:12">
      <c r="A261" s="96"/>
      <c r="B261" s="97"/>
      <c r="C261" s="98"/>
      <c r="D261" s="97"/>
      <c r="E261" s="81"/>
      <c r="F261" s="81"/>
      <c r="G261" s="96" t="s">
        <v>3169</v>
      </c>
      <c r="H261" s="82"/>
      <c r="I261" s="82"/>
      <c r="J261" s="82"/>
      <c r="K261" s="84" t="str">
        <f t="shared" ref="K261" si="61">IFERROR(J261/H261,"")</f>
        <v/>
      </c>
      <c r="L261" s="84" t="str">
        <f t="shared" ref="L261" si="62">IFERROR(J261/I261,"")</f>
        <v/>
      </c>
    </row>
    <row r="262" ht="22.8" customHeight="1" spans="1:12">
      <c r="A262" s="96"/>
      <c r="B262" s="97"/>
      <c r="C262" s="98"/>
      <c r="D262" s="97"/>
      <c r="E262" s="81"/>
      <c r="F262" s="81"/>
      <c r="G262" s="96"/>
      <c r="H262" s="82"/>
      <c r="I262" s="82"/>
      <c r="J262" s="82"/>
      <c r="K262" s="84"/>
      <c r="L262" s="84"/>
    </row>
    <row r="263" ht="20.1" customHeight="1" spans="1:12">
      <c r="A263" s="96"/>
      <c r="B263" s="97"/>
      <c r="C263" s="98"/>
      <c r="D263" s="97"/>
      <c r="E263" s="81"/>
      <c r="F263" s="81"/>
      <c r="G263" s="96"/>
      <c r="H263" s="82"/>
      <c r="I263" s="82"/>
      <c r="J263" s="82"/>
      <c r="K263" s="84" t="str">
        <f t="shared" si="56"/>
        <v/>
      </c>
      <c r="L263" s="84" t="str">
        <f t="shared" si="57"/>
        <v/>
      </c>
    </row>
    <row r="264" ht="20.1" customHeight="1" spans="1:12">
      <c r="A264" s="60" t="s">
        <v>2456</v>
      </c>
      <c r="B264" s="94">
        <f>SUM(B251,B252)</f>
        <v>219794</v>
      </c>
      <c r="C264" s="100">
        <f t="shared" ref="C264:D264" si="63">SUM(C251,C252)</f>
        <v>609675</v>
      </c>
      <c r="D264" s="94">
        <f t="shared" si="63"/>
        <v>430652</v>
      </c>
      <c r="E264" s="95">
        <f t="shared" ref="E264" si="64">IFERROR(D264/B264,"")</f>
        <v>1.95934374914693</v>
      </c>
      <c r="F264" s="95">
        <f t="shared" ref="F264" si="65">IFERROR(D264/C264,"")</f>
        <v>0.706363226309099</v>
      </c>
      <c r="G264" s="60" t="s">
        <v>2457</v>
      </c>
      <c r="H264" s="86">
        <f>SUM(H251,H252,H260)</f>
        <v>219794</v>
      </c>
      <c r="I264" s="86">
        <f t="shared" ref="I264:J264" si="66">SUM(I251,I252,I260)</f>
        <v>609675</v>
      </c>
      <c r="J264" s="86">
        <f t="shared" si="66"/>
        <v>430652</v>
      </c>
      <c r="K264" s="84">
        <f t="shared" si="56"/>
        <v>1.95934374914693</v>
      </c>
      <c r="L264" s="84">
        <f t="shared" si="57"/>
        <v>0.706363226309099</v>
      </c>
    </row>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sheetData>
  <autoFilter xmlns:etc="http://www.wps.cn/officeDocument/2017/etCustomData" ref="A6:L244" etc:filterBottomFollowUsedRange="0">
    <extLst/>
  </autoFilter>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scale="5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I20" sqref="I20"/>
    </sheetView>
  </sheetViews>
  <sheetFormatPr defaultColWidth="9" defaultRowHeight="13.5" outlineLevelCol="7"/>
  <cols>
    <col min="1" max="1" width="45.7" style="62" customWidth="1"/>
    <col min="2" max="6" width="13.5" style="63" customWidth="1"/>
    <col min="7" max="7" width="21.9" style="64" customWidth="1"/>
    <col min="8" max="16384" width="9" style="62"/>
  </cols>
  <sheetData>
    <row r="1" ht="14.25" spans="1:1">
      <c r="A1" s="65" t="s">
        <v>3170</v>
      </c>
    </row>
    <row r="2" s="61" customFormat="1" ht="22.5" spans="1:7">
      <c r="A2" s="42" t="s">
        <v>3171</v>
      </c>
      <c r="B2" s="43"/>
      <c r="C2" s="43"/>
      <c r="D2" s="43"/>
      <c r="E2" s="43"/>
      <c r="F2" s="43"/>
      <c r="G2" s="66"/>
    </row>
    <row r="3" spans="1:6">
      <c r="A3" s="64" t="s">
        <v>55</v>
      </c>
      <c r="B3" s="67"/>
      <c r="C3" s="67"/>
      <c r="D3" s="67"/>
      <c r="E3" s="67"/>
      <c r="F3" s="68" t="s">
        <v>19</v>
      </c>
    </row>
    <row r="4" ht="33" customHeight="1" spans="1:6">
      <c r="A4" s="69" t="s">
        <v>20</v>
      </c>
      <c r="B4" s="69" t="s">
        <v>21</v>
      </c>
      <c r="C4" s="69" t="s">
        <v>22</v>
      </c>
      <c r="D4" s="69" t="s">
        <v>23</v>
      </c>
      <c r="E4" s="69"/>
      <c r="F4" s="69"/>
    </row>
    <row r="5" ht="45.75" customHeight="1" spans="1:6">
      <c r="A5" s="69"/>
      <c r="B5" s="69"/>
      <c r="C5" s="69"/>
      <c r="D5" s="69" t="s">
        <v>26</v>
      </c>
      <c r="E5" s="70" t="s">
        <v>27</v>
      </c>
      <c r="F5" s="70" t="s">
        <v>28</v>
      </c>
    </row>
    <row r="6" ht="20.1" customHeight="1" spans="1:6">
      <c r="A6" s="53" t="s">
        <v>2921</v>
      </c>
      <c r="B6" s="71"/>
      <c r="C6" s="71"/>
      <c r="D6" s="71"/>
      <c r="E6" s="71"/>
      <c r="F6" s="71"/>
    </row>
    <row r="7" ht="20.1" customHeight="1" spans="1:6">
      <c r="A7" s="53" t="s">
        <v>2923</v>
      </c>
      <c r="B7" s="71"/>
      <c r="C7" s="71"/>
      <c r="D7" s="71"/>
      <c r="E7" s="71"/>
      <c r="F7" s="71"/>
    </row>
    <row r="8" ht="20.1" customHeight="1" spans="1:6">
      <c r="A8" s="53" t="s">
        <v>2925</v>
      </c>
      <c r="B8" s="71"/>
      <c r="C8" s="71"/>
      <c r="D8" s="71"/>
      <c r="E8" s="71"/>
      <c r="F8" s="71"/>
    </row>
    <row r="9" ht="20.1" customHeight="1" spans="1:6">
      <c r="A9" s="53" t="s">
        <v>2927</v>
      </c>
      <c r="B9" s="71"/>
      <c r="C9" s="71"/>
      <c r="D9" s="71"/>
      <c r="E9" s="71"/>
      <c r="F9" s="71"/>
    </row>
    <row r="10" ht="20.1" customHeight="1" spans="1:6">
      <c r="A10" s="53" t="s">
        <v>2929</v>
      </c>
      <c r="B10" s="71"/>
      <c r="C10" s="71"/>
      <c r="D10" s="71"/>
      <c r="E10" s="71"/>
      <c r="F10" s="71"/>
    </row>
    <row r="11" ht="20.1" customHeight="1" spans="1:6">
      <c r="A11" s="53" t="s">
        <v>2931</v>
      </c>
      <c r="B11" s="71"/>
      <c r="C11" s="71"/>
      <c r="D11" s="71"/>
      <c r="E11" s="71"/>
      <c r="F11" s="71"/>
    </row>
    <row r="12" ht="20.1" customHeight="1" spans="1:6">
      <c r="A12" s="53" t="s">
        <v>2943</v>
      </c>
      <c r="B12" s="71"/>
      <c r="C12" s="71"/>
      <c r="D12" s="71"/>
      <c r="E12" s="71"/>
      <c r="F12" s="71"/>
    </row>
    <row r="13" ht="20.1" customHeight="1" spans="1:6">
      <c r="A13" s="53" t="s">
        <v>2945</v>
      </c>
      <c r="B13" s="71"/>
      <c r="C13" s="71"/>
      <c r="D13" s="71"/>
      <c r="E13" s="71"/>
      <c r="F13" s="71"/>
    </row>
    <row r="14" ht="20.1" customHeight="1" spans="1:6">
      <c r="A14" s="53" t="s">
        <v>2951</v>
      </c>
      <c r="B14" s="71"/>
      <c r="C14" s="71"/>
      <c r="D14" s="71"/>
      <c r="E14" s="71"/>
      <c r="F14" s="71"/>
    </row>
    <row r="15" ht="20.1" customHeight="1" spans="1:6">
      <c r="A15" s="53" t="s">
        <v>2953</v>
      </c>
      <c r="B15" s="71"/>
      <c r="C15" s="71"/>
      <c r="D15" s="71"/>
      <c r="E15" s="71"/>
      <c r="F15" s="71"/>
    </row>
    <row r="16" ht="20.1" customHeight="1" spans="1:8">
      <c r="A16" s="53" t="s">
        <v>2955</v>
      </c>
      <c r="B16" s="71"/>
      <c r="C16" s="71"/>
      <c r="D16" s="71"/>
      <c r="E16" s="71"/>
      <c r="F16" s="71"/>
      <c r="H16" s="64"/>
    </row>
    <row r="17" ht="20.1" customHeight="1" spans="1:6">
      <c r="A17" s="53" t="s">
        <v>2957</v>
      </c>
      <c r="B17" s="71"/>
      <c r="C17" s="71"/>
      <c r="D17" s="71"/>
      <c r="E17" s="71"/>
      <c r="F17" s="71"/>
    </row>
    <row r="18" ht="20.1" customHeight="1" spans="1:6">
      <c r="A18" s="53" t="s">
        <v>2959</v>
      </c>
      <c r="B18" s="71"/>
      <c r="C18" s="71"/>
      <c r="D18" s="71"/>
      <c r="E18" s="71"/>
      <c r="F18" s="71"/>
    </row>
    <row r="19" ht="20.1" customHeight="1" spans="1:6">
      <c r="A19" s="53" t="s">
        <v>2961</v>
      </c>
      <c r="B19" s="71"/>
      <c r="C19" s="71"/>
      <c r="D19" s="71"/>
      <c r="E19" s="71"/>
      <c r="F19" s="71"/>
    </row>
    <row r="20" ht="20.1" customHeight="1" spans="1:6">
      <c r="A20" s="53" t="s">
        <v>2971</v>
      </c>
      <c r="B20" s="71"/>
      <c r="C20" s="71"/>
      <c r="D20" s="71"/>
      <c r="E20" s="71"/>
      <c r="F20" s="71"/>
    </row>
    <row r="21" ht="20.1" customHeight="1" spans="1:6">
      <c r="A21" s="59"/>
      <c r="B21" s="55"/>
      <c r="C21" s="55"/>
      <c r="D21" s="55"/>
      <c r="E21" s="55"/>
      <c r="F21" s="71"/>
    </row>
    <row r="22" ht="20.1" customHeight="1" spans="1:6">
      <c r="A22" s="59"/>
      <c r="B22" s="55"/>
      <c r="C22" s="55"/>
      <c r="D22" s="55"/>
      <c r="E22" s="55"/>
      <c r="F22" s="71"/>
    </row>
    <row r="23" ht="20.1" customHeight="1" spans="1:6">
      <c r="A23" s="60" t="s">
        <v>56</v>
      </c>
      <c r="B23" s="72"/>
      <c r="C23" s="72"/>
      <c r="D23" s="72"/>
      <c r="E23" s="72"/>
      <c r="F23" s="71"/>
    </row>
    <row r="24" ht="20.1" customHeight="1" spans="1:1">
      <c r="A24" s="62" t="s">
        <v>3172</v>
      </c>
    </row>
    <row r="25" ht="20.1" customHeight="1"/>
    <row r="26" ht="20.1" customHeight="1"/>
    <row r="27" ht="20.1" customHeight="1"/>
  </sheetData>
  <mergeCells count="5">
    <mergeCell ref="A2:F2"/>
    <mergeCell ref="D4:F4"/>
    <mergeCell ref="A4:A5"/>
    <mergeCell ref="B4:B5"/>
    <mergeCell ref="C4:C5"/>
  </mergeCells>
  <printOptions horizontalCentered="1" verticalCentered="1"/>
  <pageMargins left="0.707638888888889" right="0.707638888888889" top="0.15625" bottom="0.35416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55"/>
  <sheetViews>
    <sheetView showGridLines="0" showZeros="0" workbookViewId="0">
      <pane xSplit="1" ySplit="5" topLeftCell="B42" activePane="bottomRight" state="frozen"/>
      <selection/>
      <selection pane="topRight"/>
      <selection pane="bottomLeft"/>
      <selection pane="bottomRight" activeCell="B48" sqref="B48"/>
    </sheetView>
  </sheetViews>
  <sheetFormatPr defaultColWidth="9" defaultRowHeight="13.5" outlineLevelCol="7"/>
  <cols>
    <col min="1" max="1" width="63.4" style="39" customWidth="1"/>
    <col min="2" max="8" width="13.6" style="40" customWidth="1"/>
    <col min="9" max="16384" width="9" style="39"/>
  </cols>
  <sheetData>
    <row r="1" ht="14.25" spans="1:1">
      <c r="A1" s="41" t="s">
        <v>3173</v>
      </c>
    </row>
    <row r="2" s="37" customFormat="1" ht="22.5" spans="1:8">
      <c r="A2" s="42" t="s">
        <v>3174</v>
      </c>
      <c r="B2" s="43"/>
      <c r="C2" s="43"/>
      <c r="D2" s="43"/>
      <c r="E2" s="43"/>
      <c r="F2" s="43"/>
      <c r="G2" s="43"/>
      <c r="H2" s="43"/>
    </row>
    <row r="3" ht="18" customHeight="1" spans="8:8">
      <c r="H3" s="44" t="s">
        <v>19</v>
      </c>
    </row>
    <row r="4" s="38" customFormat="1" ht="31.5" customHeight="1" spans="1:8">
      <c r="A4" s="45" t="s">
        <v>20</v>
      </c>
      <c r="B4" s="46" t="s">
        <v>2460</v>
      </c>
      <c r="C4" s="46" t="s">
        <v>3175</v>
      </c>
      <c r="D4" s="46" t="s">
        <v>3176</v>
      </c>
      <c r="E4" s="46" t="s">
        <v>3177</v>
      </c>
      <c r="F4" s="47" t="s">
        <v>2464</v>
      </c>
      <c r="G4" s="46" t="s">
        <v>2465</v>
      </c>
      <c r="H4" s="46" t="s">
        <v>2466</v>
      </c>
    </row>
    <row r="5" s="38" customFormat="1" ht="27.75" customHeight="1" spans="1:8">
      <c r="A5" s="48"/>
      <c r="B5" s="49"/>
      <c r="C5" s="49"/>
      <c r="D5" s="50"/>
      <c r="E5" s="51"/>
      <c r="F5" s="52"/>
      <c r="G5" s="49"/>
      <c r="H5" s="49"/>
    </row>
    <row r="6" ht="18.45" customHeight="1" spans="1:8">
      <c r="A6" s="53" t="s">
        <v>2922</v>
      </c>
      <c r="B6" s="54">
        <f>SUM(B7:B9)</f>
        <v>0</v>
      </c>
      <c r="C6" s="55">
        <f>SUM(C7:C9)</f>
        <v>0</v>
      </c>
      <c r="D6" s="55">
        <f t="shared" ref="D6:H6" si="0">SUM(D7:D9)</f>
        <v>0</v>
      </c>
      <c r="E6" s="55">
        <f t="shared" si="0"/>
        <v>0</v>
      </c>
      <c r="F6" s="55">
        <f t="shared" si="0"/>
        <v>0</v>
      </c>
      <c r="G6" s="55">
        <f t="shared" si="0"/>
        <v>0</v>
      </c>
      <c r="H6" s="55">
        <f t="shared" si="0"/>
        <v>0</v>
      </c>
    </row>
    <row r="7" ht="18.45" customHeight="1" outlineLevel="1" spans="1:8">
      <c r="A7" s="56" t="s">
        <v>2924</v>
      </c>
      <c r="B7" s="54">
        <f t="shared" ref="B7:B54" si="1">SUM(C7:H7)</f>
        <v>0</v>
      </c>
      <c r="C7" s="55"/>
      <c r="D7" s="55"/>
      <c r="E7" s="55"/>
      <c r="F7" s="55"/>
      <c r="G7" s="55"/>
      <c r="H7" s="55"/>
    </row>
    <row r="8" ht="18.45" customHeight="1" outlineLevel="1" spans="1:8">
      <c r="A8" s="56" t="s">
        <v>2936</v>
      </c>
      <c r="B8" s="54">
        <f t="shared" si="1"/>
        <v>0</v>
      </c>
      <c r="C8" s="55"/>
      <c r="D8" s="55"/>
      <c r="E8" s="55"/>
      <c r="F8" s="55"/>
      <c r="G8" s="55"/>
      <c r="H8" s="55"/>
    </row>
    <row r="9" ht="18.45" customHeight="1" outlineLevel="1" spans="1:8">
      <c r="A9" s="56" t="s">
        <v>2948</v>
      </c>
      <c r="B9" s="54">
        <f t="shared" si="1"/>
        <v>0</v>
      </c>
      <c r="C9" s="55"/>
      <c r="D9" s="55"/>
      <c r="E9" s="55"/>
      <c r="F9" s="55"/>
      <c r="G9" s="55"/>
      <c r="H9" s="55"/>
    </row>
    <row r="10" ht="18.45" customHeight="1" spans="1:8">
      <c r="A10" s="53" t="s">
        <v>2954</v>
      </c>
      <c r="B10" s="54">
        <f>SUM(B11:B13)</f>
        <v>2</v>
      </c>
      <c r="C10" s="55">
        <f>SUM(C11:C13)</f>
        <v>2</v>
      </c>
      <c r="D10" s="55">
        <f t="shared" ref="D10:H10" si="2">SUM(D11:D13)</f>
        <v>0</v>
      </c>
      <c r="E10" s="55">
        <f t="shared" si="2"/>
        <v>0</v>
      </c>
      <c r="F10" s="55">
        <f t="shared" si="2"/>
        <v>0</v>
      </c>
      <c r="G10" s="55">
        <f t="shared" si="2"/>
        <v>0</v>
      </c>
      <c r="H10" s="55">
        <f t="shared" si="2"/>
        <v>0</v>
      </c>
    </row>
    <row r="11" ht="18.45" customHeight="1" outlineLevel="1" spans="1:8">
      <c r="A11" s="56" t="s">
        <v>2956</v>
      </c>
      <c r="B11" s="54">
        <f t="shared" si="1"/>
        <v>2</v>
      </c>
      <c r="C11" s="55">
        <v>2</v>
      </c>
      <c r="D11" s="55"/>
      <c r="E11" s="55"/>
      <c r="F11" s="55"/>
      <c r="G11" s="55"/>
      <c r="H11" s="55"/>
    </row>
    <row r="12" ht="18.45" customHeight="1" outlineLevel="1" spans="1:8">
      <c r="A12" s="56" t="s">
        <v>2964</v>
      </c>
      <c r="B12" s="54">
        <f t="shared" si="1"/>
        <v>0</v>
      </c>
      <c r="C12" s="55"/>
      <c r="D12" s="55"/>
      <c r="E12" s="55"/>
      <c r="F12" s="55"/>
      <c r="G12" s="55"/>
      <c r="H12" s="55"/>
    </row>
    <row r="13" ht="18.45" customHeight="1" outlineLevel="1" spans="1:8">
      <c r="A13" s="56" t="s">
        <v>2970</v>
      </c>
      <c r="B13" s="54">
        <f t="shared" si="1"/>
        <v>0</v>
      </c>
      <c r="C13" s="55"/>
      <c r="D13" s="55"/>
      <c r="E13" s="55"/>
      <c r="F13" s="55"/>
      <c r="G13" s="55"/>
      <c r="H13" s="55"/>
    </row>
    <row r="14" ht="18.45" customHeight="1" spans="1:8">
      <c r="A14" s="53" t="s">
        <v>2974</v>
      </c>
      <c r="B14" s="54">
        <f>SUM(B15:B16)</f>
        <v>0</v>
      </c>
      <c r="C14" s="55">
        <f>SUM(C15:C16)</f>
        <v>0</v>
      </c>
      <c r="D14" s="55">
        <f t="shared" ref="D14:H14" si="3">SUM(D15:D16)</f>
        <v>0</v>
      </c>
      <c r="E14" s="55">
        <f t="shared" si="3"/>
        <v>0</v>
      </c>
      <c r="F14" s="55">
        <f t="shared" si="3"/>
        <v>0</v>
      </c>
      <c r="G14" s="55">
        <f t="shared" si="3"/>
        <v>0</v>
      </c>
      <c r="H14" s="55">
        <f t="shared" si="3"/>
        <v>0</v>
      </c>
    </row>
    <row r="15" ht="18.45" customHeight="1" outlineLevel="1" spans="1:8">
      <c r="A15" s="53" t="s">
        <v>2975</v>
      </c>
      <c r="B15" s="54">
        <f t="shared" si="1"/>
        <v>0</v>
      </c>
      <c r="C15" s="55"/>
      <c r="D15" s="55"/>
      <c r="E15" s="55"/>
      <c r="F15" s="55"/>
      <c r="G15" s="55"/>
      <c r="H15" s="55"/>
    </row>
    <row r="16" ht="18.45" customHeight="1" outlineLevel="1" spans="1:8">
      <c r="A16" s="53" t="s">
        <v>2980</v>
      </c>
      <c r="B16" s="54">
        <f t="shared" si="1"/>
        <v>0</v>
      </c>
      <c r="C16" s="55"/>
      <c r="D16" s="55"/>
      <c r="E16" s="55"/>
      <c r="F16" s="55"/>
      <c r="G16" s="55"/>
      <c r="H16" s="55"/>
    </row>
    <row r="17" ht="18.45" customHeight="1" spans="1:8">
      <c r="A17" s="53" t="s">
        <v>2985</v>
      </c>
      <c r="B17" s="54">
        <f>SUM(B18:B27)</f>
        <v>375960</v>
      </c>
      <c r="C17" s="55">
        <f t="shared" ref="C17:H17" si="4">SUM(C18:C27)</f>
        <v>362760</v>
      </c>
      <c r="D17" s="55">
        <f t="shared" si="4"/>
        <v>13200</v>
      </c>
      <c r="E17" s="55">
        <f t="shared" si="4"/>
        <v>0</v>
      </c>
      <c r="F17" s="55">
        <f t="shared" si="4"/>
        <v>0</v>
      </c>
      <c r="G17" s="55">
        <f t="shared" si="4"/>
        <v>0</v>
      </c>
      <c r="H17" s="55">
        <f t="shared" si="4"/>
        <v>0</v>
      </c>
    </row>
    <row r="18" ht="18.45" customHeight="1" outlineLevel="1" spans="1:8">
      <c r="A18" s="53" t="s">
        <v>2986</v>
      </c>
      <c r="B18" s="54">
        <f t="shared" si="1"/>
        <v>375960</v>
      </c>
      <c r="C18" s="55">
        <v>362760</v>
      </c>
      <c r="D18" s="55">
        <v>13200</v>
      </c>
      <c r="E18" s="55"/>
      <c r="F18" s="55"/>
      <c r="G18" s="55"/>
      <c r="H18" s="55"/>
    </row>
    <row r="19" ht="18.45" customHeight="1" outlineLevel="1" spans="1:8">
      <c r="A19" s="53" t="s">
        <v>3002</v>
      </c>
      <c r="B19" s="54">
        <f t="shared" si="1"/>
        <v>0</v>
      </c>
      <c r="C19" s="55"/>
      <c r="D19" s="55"/>
      <c r="E19" s="55"/>
      <c r="F19" s="55"/>
      <c r="G19" s="55"/>
      <c r="H19" s="55"/>
    </row>
    <row r="20" ht="18.45" customHeight="1" outlineLevel="1" spans="1:8">
      <c r="A20" s="53" t="s">
        <v>3004</v>
      </c>
      <c r="B20" s="54">
        <f t="shared" si="1"/>
        <v>0</v>
      </c>
      <c r="C20" s="55"/>
      <c r="D20" s="55"/>
      <c r="E20" s="55"/>
      <c r="F20" s="55"/>
      <c r="G20" s="55"/>
      <c r="H20" s="55"/>
    </row>
    <row r="21" ht="18.45" customHeight="1" outlineLevel="1" spans="1:8">
      <c r="A21" s="53" t="s">
        <v>3005</v>
      </c>
      <c r="B21" s="54">
        <f t="shared" si="1"/>
        <v>0</v>
      </c>
      <c r="C21" s="55"/>
      <c r="D21" s="55"/>
      <c r="E21" s="55"/>
      <c r="F21" s="55"/>
      <c r="G21" s="55"/>
      <c r="H21" s="55"/>
    </row>
    <row r="22" ht="18.45" customHeight="1" outlineLevel="1" spans="1:8">
      <c r="A22" s="53" t="s">
        <v>3178</v>
      </c>
      <c r="B22" s="54">
        <f t="shared" si="1"/>
        <v>0</v>
      </c>
      <c r="C22" s="55"/>
      <c r="D22" s="55"/>
      <c r="E22" s="55"/>
      <c r="F22" s="55"/>
      <c r="G22" s="55"/>
      <c r="H22" s="55"/>
    </row>
    <row r="23" ht="18.45" customHeight="1" outlineLevel="1" spans="1:8">
      <c r="A23" s="53" t="s">
        <v>3015</v>
      </c>
      <c r="B23" s="54">
        <f t="shared" si="1"/>
        <v>0</v>
      </c>
      <c r="C23" s="55"/>
      <c r="D23" s="55"/>
      <c r="E23" s="55"/>
      <c r="F23" s="55"/>
      <c r="G23" s="55"/>
      <c r="H23" s="55"/>
    </row>
    <row r="24" ht="18.45" customHeight="1" outlineLevel="1" spans="1:8">
      <c r="A24" s="53" t="s">
        <v>3017</v>
      </c>
      <c r="B24" s="54">
        <f t="shared" si="1"/>
        <v>0</v>
      </c>
      <c r="C24" s="55"/>
      <c r="D24" s="55"/>
      <c r="E24" s="55"/>
      <c r="F24" s="55"/>
      <c r="G24" s="55"/>
      <c r="H24" s="55"/>
    </row>
    <row r="25" ht="18.45" customHeight="1" outlineLevel="1" spans="1:8">
      <c r="A25" s="53" t="s">
        <v>3019</v>
      </c>
      <c r="B25" s="54">
        <f t="shared" si="1"/>
        <v>0</v>
      </c>
      <c r="C25" s="55"/>
      <c r="D25" s="55"/>
      <c r="E25" s="55"/>
      <c r="F25" s="55"/>
      <c r="G25" s="55"/>
      <c r="H25" s="55"/>
    </row>
    <row r="26" ht="18.45" customHeight="1" outlineLevel="1" spans="1:8">
      <c r="A26" s="53" t="s">
        <v>3021</v>
      </c>
      <c r="B26" s="54">
        <f t="shared" si="1"/>
        <v>0</v>
      </c>
      <c r="C26" s="55"/>
      <c r="D26" s="55"/>
      <c r="E26" s="55"/>
      <c r="F26" s="55"/>
      <c r="G26" s="55"/>
      <c r="H26" s="55"/>
    </row>
    <row r="27" ht="18.45" customHeight="1" outlineLevel="1" spans="1:8">
      <c r="A27" s="53" t="s">
        <v>3023</v>
      </c>
      <c r="B27" s="54">
        <f t="shared" si="1"/>
        <v>0</v>
      </c>
      <c r="C27" s="55"/>
      <c r="D27" s="55"/>
      <c r="E27" s="55"/>
      <c r="F27" s="55"/>
      <c r="G27" s="55"/>
      <c r="H27" s="55"/>
    </row>
    <row r="28" ht="18.45" customHeight="1" spans="1:8">
      <c r="A28" s="53" t="s">
        <v>3025</v>
      </c>
      <c r="B28" s="54">
        <f>SUM(B29:B33)</f>
        <v>0</v>
      </c>
      <c r="C28" s="55">
        <f t="shared" ref="C28:H28" si="5">SUM(C29:C33)</f>
        <v>0</v>
      </c>
      <c r="D28" s="55">
        <f t="shared" si="5"/>
        <v>0</v>
      </c>
      <c r="E28" s="55">
        <f t="shared" si="5"/>
        <v>0</v>
      </c>
      <c r="F28" s="55">
        <f t="shared" si="5"/>
        <v>0</v>
      </c>
      <c r="G28" s="55">
        <f t="shared" si="5"/>
        <v>0</v>
      </c>
      <c r="H28" s="55">
        <f t="shared" si="5"/>
        <v>0</v>
      </c>
    </row>
    <row r="29" ht="18.45" customHeight="1" outlineLevel="1" spans="1:8">
      <c r="A29" s="53" t="s">
        <v>3026</v>
      </c>
      <c r="B29" s="54">
        <f t="shared" si="1"/>
        <v>0</v>
      </c>
      <c r="C29" s="55"/>
      <c r="D29" s="55"/>
      <c r="E29" s="55"/>
      <c r="F29" s="55"/>
      <c r="G29" s="55"/>
      <c r="H29" s="55"/>
    </row>
    <row r="30" ht="18.45" customHeight="1" outlineLevel="1" spans="1:8">
      <c r="A30" s="57" t="s">
        <v>3030</v>
      </c>
      <c r="B30" s="54">
        <f t="shared" si="1"/>
        <v>0</v>
      </c>
      <c r="C30" s="55"/>
      <c r="D30" s="55"/>
      <c r="E30" s="55"/>
      <c r="F30" s="55"/>
      <c r="G30" s="55"/>
      <c r="H30" s="55"/>
    </row>
    <row r="31" ht="18.45" customHeight="1" outlineLevel="1" spans="1:8">
      <c r="A31" s="57" t="s">
        <v>3033</v>
      </c>
      <c r="B31" s="54">
        <f t="shared" si="1"/>
        <v>0</v>
      </c>
      <c r="C31" s="55"/>
      <c r="D31" s="55"/>
      <c r="E31" s="55"/>
      <c r="F31" s="55"/>
      <c r="G31" s="55"/>
      <c r="H31" s="55"/>
    </row>
    <row r="32" ht="18.45" customHeight="1" outlineLevel="1" spans="1:8">
      <c r="A32" s="58" t="s">
        <v>3179</v>
      </c>
      <c r="B32" s="54">
        <f t="shared" si="1"/>
        <v>0</v>
      </c>
      <c r="C32" s="55"/>
      <c r="D32" s="55"/>
      <c r="E32" s="55"/>
      <c r="F32" s="55"/>
      <c r="G32" s="55"/>
      <c r="H32" s="55"/>
    </row>
    <row r="33" ht="18.45" customHeight="1" outlineLevel="1" spans="1:8">
      <c r="A33" s="58" t="s">
        <v>3180</v>
      </c>
      <c r="B33" s="54">
        <f t="shared" si="1"/>
        <v>0</v>
      </c>
      <c r="C33" s="55"/>
      <c r="D33" s="55"/>
      <c r="E33" s="55"/>
      <c r="F33" s="55"/>
      <c r="G33" s="55"/>
      <c r="H33" s="55"/>
    </row>
    <row r="34" ht="18.45" customHeight="1" spans="1:8">
      <c r="A34" s="56" t="s">
        <v>3038</v>
      </c>
      <c r="B34" s="54">
        <f>SUM(B35:B42)</f>
        <v>0</v>
      </c>
      <c r="C34" s="55">
        <f t="shared" ref="C34:H34" si="6">SUM(C35:C42)</f>
        <v>0</v>
      </c>
      <c r="D34" s="55">
        <f t="shared" si="6"/>
        <v>0</v>
      </c>
      <c r="E34" s="55">
        <f t="shared" si="6"/>
        <v>0</v>
      </c>
      <c r="F34" s="55">
        <f t="shared" si="6"/>
        <v>0</v>
      </c>
      <c r="G34" s="55">
        <f t="shared" si="6"/>
        <v>0</v>
      </c>
      <c r="H34" s="55">
        <f t="shared" si="6"/>
        <v>0</v>
      </c>
    </row>
    <row r="35" ht="18.45" customHeight="1" outlineLevel="1" spans="1:8">
      <c r="A35" s="57" t="s">
        <v>3039</v>
      </c>
      <c r="B35" s="54">
        <f t="shared" si="1"/>
        <v>0</v>
      </c>
      <c r="C35" s="55"/>
      <c r="D35" s="55"/>
      <c r="E35" s="55"/>
      <c r="F35" s="55"/>
      <c r="G35" s="55"/>
      <c r="H35" s="55"/>
    </row>
    <row r="36" ht="18.45" customHeight="1" outlineLevel="1" spans="1:8">
      <c r="A36" s="57" t="s">
        <v>3044</v>
      </c>
      <c r="B36" s="54">
        <f t="shared" si="1"/>
        <v>0</v>
      </c>
      <c r="C36" s="55"/>
      <c r="D36" s="55"/>
      <c r="E36" s="55"/>
      <c r="F36" s="55"/>
      <c r="G36" s="55"/>
      <c r="H36" s="55"/>
    </row>
    <row r="37" ht="18.45" customHeight="1" outlineLevel="1" spans="1:8">
      <c r="A37" s="57" t="s">
        <v>3048</v>
      </c>
      <c r="B37" s="54">
        <f t="shared" si="1"/>
        <v>0</v>
      </c>
      <c r="C37" s="55"/>
      <c r="D37" s="55"/>
      <c r="E37" s="55"/>
      <c r="F37" s="55"/>
      <c r="G37" s="55"/>
      <c r="H37" s="55"/>
    </row>
    <row r="38" ht="18.45" customHeight="1" outlineLevel="1" spans="1:8">
      <c r="A38" s="57" t="s">
        <v>3057</v>
      </c>
      <c r="B38" s="54">
        <f t="shared" si="1"/>
        <v>0</v>
      </c>
      <c r="C38" s="55"/>
      <c r="D38" s="55"/>
      <c r="E38" s="55"/>
      <c r="F38" s="55"/>
      <c r="G38" s="55"/>
      <c r="H38" s="55"/>
    </row>
    <row r="39" ht="18.45" customHeight="1" outlineLevel="1" spans="1:8">
      <c r="A39" s="57" t="s">
        <v>3064</v>
      </c>
      <c r="B39" s="54">
        <f t="shared" si="1"/>
        <v>0</v>
      </c>
      <c r="C39" s="55"/>
      <c r="D39" s="55"/>
      <c r="E39" s="55"/>
      <c r="F39" s="55"/>
      <c r="G39" s="55"/>
      <c r="H39" s="55"/>
    </row>
    <row r="40" ht="18.45" customHeight="1" outlineLevel="1" spans="1:8">
      <c r="A40" s="57" t="s">
        <v>3073</v>
      </c>
      <c r="B40" s="54">
        <f t="shared" si="1"/>
        <v>0</v>
      </c>
      <c r="C40" s="55"/>
      <c r="D40" s="55"/>
      <c r="E40" s="55"/>
      <c r="F40" s="55"/>
      <c r="G40" s="55"/>
      <c r="H40" s="55"/>
    </row>
    <row r="41" ht="18.45" customHeight="1" outlineLevel="1" spans="1:8">
      <c r="A41" s="57" t="s">
        <v>3075</v>
      </c>
      <c r="B41" s="54">
        <f t="shared" si="1"/>
        <v>0</v>
      </c>
      <c r="C41" s="55"/>
      <c r="D41" s="55"/>
      <c r="E41" s="55"/>
      <c r="F41" s="55"/>
      <c r="G41" s="55"/>
      <c r="H41" s="55"/>
    </row>
    <row r="42" ht="18.45" customHeight="1" outlineLevel="1" spans="1:8">
      <c r="A42" s="57" t="s">
        <v>3077</v>
      </c>
      <c r="B42" s="54">
        <f t="shared" si="1"/>
        <v>0</v>
      </c>
      <c r="C42" s="55"/>
      <c r="D42" s="55"/>
      <c r="E42" s="55"/>
      <c r="F42" s="55"/>
      <c r="G42" s="55"/>
      <c r="H42" s="55"/>
    </row>
    <row r="43" ht="18.45" customHeight="1" spans="1:8">
      <c r="A43" s="56" t="s">
        <v>3078</v>
      </c>
      <c r="B43" s="54">
        <f>SUM(B44)</f>
        <v>0</v>
      </c>
      <c r="C43" s="55">
        <f t="shared" ref="C43:H43" si="7">SUM(C44)</f>
        <v>0</v>
      </c>
      <c r="D43" s="55">
        <f t="shared" si="7"/>
        <v>0</v>
      </c>
      <c r="E43" s="55">
        <f t="shared" si="7"/>
        <v>0</v>
      </c>
      <c r="F43" s="55">
        <f t="shared" si="7"/>
        <v>0</v>
      </c>
      <c r="G43" s="55">
        <f t="shared" si="7"/>
        <v>0</v>
      </c>
      <c r="H43" s="55">
        <f t="shared" si="7"/>
        <v>0</v>
      </c>
    </row>
    <row r="44" ht="18.45" customHeight="1" outlineLevel="1" spans="1:8">
      <c r="A44" s="57" t="s">
        <v>3079</v>
      </c>
      <c r="B44" s="54">
        <f t="shared" si="1"/>
        <v>0</v>
      </c>
      <c r="C44" s="55"/>
      <c r="D44" s="55"/>
      <c r="E44" s="55"/>
      <c r="F44" s="55"/>
      <c r="G44" s="55"/>
      <c r="H44" s="55"/>
    </row>
    <row r="45" ht="18.45" customHeight="1" spans="1:8">
      <c r="A45" s="56" t="s">
        <v>3082</v>
      </c>
      <c r="B45" s="54">
        <f>SUM(B46:B48)</f>
        <v>385</v>
      </c>
      <c r="C45" s="55">
        <f t="shared" ref="C45:H45" si="8">SUM(C46:C48)</f>
        <v>385</v>
      </c>
      <c r="D45" s="55">
        <f t="shared" si="8"/>
        <v>0</v>
      </c>
      <c r="E45" s="55">
        <f t="shared" si="8"/>
        <v>0</v>
      </c>
      <c r="F45" s="55">
        <f t="shared" si="8"/>
        <v>0</v>
      </c>
      <c r="G45" s="55">
        <f t="shared" si="8"/>
        <v>0</v>
      </c>
      <c r="H45" s="55">
        <f t="shared" si="8"/>
        <v>0</v>
      </c>
    </row>
    <row r="46" ht="18.45" customHeight="1" outlineLevel="1" spans="1:8">
      <c r="A46" s="57" t="s">
        <v>3083</v>
      </c>
      <c r="B46" s="54">
        <f t="shared" si="1"/>
        <v>0</v>
      </c>
      <c r="C46" s="55"/>
      <c r="D46" s="55"/>
      <c r="E46" s="55"/>
      <c r="F46" s="55"/>
      <c r="G46" s="55"/>
      <c r="H46" s="55"/>
    </row>
    <row r="47" ht="18.45" customHeight="1" outlineLevel="1" spans="1:8">
      <c r="A47" s="57" t="s">
        <v>3087</v>
      </c>
      <c r="B47" s="54">
        <f t="shared" si="1"/>
        <v>0</v>
      </c>
      <c r="C47" s="55"/>
      <c r="D47" s="55"/>
      <c r="E47" s="55"/>
      <c r="F47" s="55"/>
      <c r="G47" s="55"/>
      <c r="H47" s="55"/>
    </row>
    <row r="48" ht="18.45" customHeight="1" outlineLevel="1" spans="1:8">
      <c r="A48" s="57" t="s">
        <v>3096</v>
      </c>
      <c r="B48" s="54">
        <f t="shared" si="1"/>
        <v>385</v>
      </c>
      <c r="C48" s="55">
        <v>385</v>
      </c>
      <c r="D48" s="55"/>
      <c r="E48" s="55"/>
      <c r="F48" s="55"/>
      <c r="G48" s="55"/>
      <c r="H48" s="55"/>
    </row>
    <row r="49" ht="18.45" customHeight="1" spans="1:8">
      <c r="A49" s="56" t="s">
        <v>3107</v>
      </c>
      <c r="B49" s="54">
        <f t="shared" si="1"/>
        <v>35000</v>
      </c>
      <c r="C49" s="55">
        <v>35000</v>
      </c>
      <c r="D49" s="55"/>
      <c r="E49" s="55"/>
      <c r="F49" s="55"/>
      <c r="G49" s="55"/>
      <c r="H49" s="55"/>
    </row>
    <row r="50" ht="18.45" customHeight="1" spans="1:8">
      <c r="A50" s="56" t="s">
        <v>3123</v>
      </c>
      <c r="B50" s="54">
        <f t="shared" si="1"/>
        <v>0</v>
      </c>
      <c r="C50" s="55"/>
      <c r="D50" s="55"/>
      <c r="E50" s="55"/>
      <c r="F50" s="55"/>
      <c r="G50" s="55"/>
      <c r="H50" s="55"/>
    </row>
    <row r="51" ht="18.45" customHeight="1" spans="1:8">
      <c r="A51" s="59" t="s">
        <v>3139</v>
      </c>
      <c r="B51" s="54">
        <f t="shared" si="1"/>
        <v>0</v>
      </c>
      <c r="C51" s="55"/>
      <c r="D51" s="55"/>
      <c r="E51" s="55"/>
      <c r="F51" s="55"/>
      <c r="G51" s="55"/>
      <c r="H51" s="55"/>
    </row>
    <row r="52" ht="20.1" customHeight="1" spans="1:8">
      <c r="A52" s="59"/>
      <c r="B52" s="54"/>
      <c r="C52" s="55"/>
      <c r="D52" s="55"/>
      <c r="E52" s="55"/>
      <c r="F52" s="55"/>
      <c r="G52" s="55"/>
      <c r="H52" s="55"/>
    </row>
    <row r="53" ht="20.1" customHeight="1" spans="1:8">
      <c r="A53" s="59"/>
      <c r="B53" s="54"/>
      <c r="C53" s="55"/>
      <c r="D53" s="55"/>
      <c r="E53" s="55"/>
      <c r="F53" s="55"/>
      <c r="G53" s="55"/>
      <c r="H53" s="55"/>
    </row>
    <row r="54" ht="20.1" customHeight="1" spans="1:8">
      <c r="A54" s="60" t="s">
        <v>2457</v>
      </c>
      <c r="B54" s="54">
        <f t="shared" si="1"/>
        <v>411347</v>
      </c>
      <c r="C54" s="54">
        <f t="shared" ref="C54:H54" si="9">SUM(C6,C10,C14,C17,C28,C34,C43,C45,C49,C50,C51)</f>
        <v>398147</v>
      </c>
      <c r="D54" s="54">
        <f t="shared" si="9"/>
        <v>13200</v>
      </c>
      <c r="E54" s="54">
        <f t="shared" si="9"/>
        <v>0</v>
      </c>
      <c r="F54" s="54">
        <f t="shared" si="9"/>
        <v>0</v>
      </c>
      <c r="G54" s="54">
        <f t="shared" si="9"/>
        <v>0</v>
      </c>
      <c r="H54" s="54">
        <f t="shared" si="9"/>
        <v>0</v>
      </c>
    </row>
    <row r="55" ht="20.1" customHeight="1"/>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P20"/>
  <sheetViews>
    <sheetView workbookViewId="0">
      <selection activeCell="I26" sqref="I26"/>
    </sheetView>
  </sheetViews>
  <sheetFormatPr defaultColWidth="7.7" defaultRowHeight="13.5"/>
  <cols>
    <col min="1" max="1" width="33.7" style="2" customWidth="1"/>
    <col min="2" max="2" width="6.4" style="2" customWidth="1"/>
    <col min="3" max="8" width="9.2" style="2" customWidth="1"/>
    <col min="9" max="9" width="33.7" style="2" customWidth="1"/>
    <col min="10" max="10" width="6.4" style="2" customWidth="1"/>
    <col min="11" max="16" width="8.7" style="2" customWidth="1"/>
    <col min="17" max="16384" width="7.7" style="2"/>
  </cols>
  <sheetData>
    <row r="1" ht="14.25" spans="1:1">
      <c r="A1" s="3" t="s">
        <v>3181</v>
      </c>
    </row>
    <row r="2" s="1" customFormat="1" ht="30" customHeight="1" spans="1:16">
      <c r="A2" s="34" t="s">
        <v>3182</v>
      </c>
      <c r="B2" s="34"/>
      <c r="C2" s="34"/>
      <c r="D2" s="34"/>
      <c r="E2" s="34"/>
      <c r="F2" s="34"/>
      <c r="G2" s="34"/>
      <c r="H2" s="34"/>
      <c r="I2" s="34"/>
      <c r="J2" s="34"/>
      <c r="K2" s="34"/>
      <c r="L2" s="34"/>
      <c r="M2" s="34"/>
      <c r="N2" s="34"/>
      <c r="O2" s="34"/>
      <c r="P2" s="34"/>
    </row>
    <row r="3" ht="21" customHeight="1" spans="1:16">
      <c r="A3" s="5" t="s">
        <v>19</v>
      </c>
      <c r="B3" s="5"/>
      <c r="C3" s="5"/>
      <c r="D3" s="5"/>
      <c r="E3" s="5"/>
      <c r="F3" s="5"/>
      <c r="G3" s="5"/>
      <c r="H3" s="5"/>
      <c r="I3" s="5"/>
      <c r="J3" s="5"/>
      <c r="K3" s="5"/>
      <c r="L3" s="5"/>
      <c r="M3" s="5"/>
      <c r="N3" s="5"/>
      <c r="O3" s="5"/>
      <c r="P3" s="5"/>
    </row>
    <row r="4" ht="20.7" customHeight="1" spans="1:16">
      <c r="A4" s="6" t="s">
        <v>3183</v>
      </c>
      <c r="B4" s="7"/>
      <c r="C4" s="7"/>
      <c r="D4" s="7"/>
      <c r="E4" s="7"/>
      <c r="F4" s="7"/>
      <c r="G4" s="7"/>
      <c r="H4" s="7"/>
      <c r="I4" s="6" t="s">
        <v>3184</v>
      </c>
      <c r="J4" s="7"/>
      <c r="K4" s="7"/>
      <c r="L4" s="7"/>
      <c r="M4" s="7"/>
      <c r="N4" s="7"/>
      <c r="O4" s="7"/>
      <c r="P4" s="7"/>
    </row>
    <row r="5" ht="20.7" customHeight="1" spans="1:16">
      <c r="A5" s="6" t="s">
        <v>3185</v>
      </c>
      <c r="B5" s="6" t="s">
        <v>3186</v>
      </c>
      <c r="C5" s="6" t="s">
        <v>22</v>
      </c>
      <c r="D5" s="7"/>
      <c r="E5" s="7"/>
      <c r="F5" s="6" t="s">
        <v>23</v>
      </c>
      <c r="G5" s="7"/>
      <c r="H5" s="7"/>
      <c r="I5" s="6" t="s">
        <v>3185</v>
      </c>
      <c r="J5" s="6" t="s">
        <v>3186</v>
      </c>
      <c r="K5" s="6" t="s">
        <v>22</v>
      </c>
      <c r="L5" s="7"/>
      <c r="M5" s="7"/>
      <c r="N5" s="6" t="s">
        <v>23</v>
      </c>
      <c r="O5" s="7"/>
      <c r="P5" s="7"/>
    </row>
    <row r="6" s="33" customFormat="1" ht="42.45" customHeight="1" spans="1:16">
      <c r="A6" s="35"/>
      <c r="B6" s="35"/>
      <c r="C6" s="14" t="s">
        <v>2460</v>
      </c>
      <c r="D6" s="14" t="s">
        <v>3187</v>
      </c>
      <c r="E6" s="14" t="s">
        <v>3188</v>
      </c>
      <c r="F6" s="14" t="s">
        <v>2460</v>
      </c>
      <c r="G6" s="14" t="s">
        <v>3187</v>
      </c>
      <c r="H6" s="14" t="s">
        <v>3188</v>
      </c>
      <c r="I6" s="35"/>
      <c r="J6" s="35"/>
      <c r="K6" s="14" t="s">
        <v>2460</v>
      </c>
      <c r="L6" s="14" t="s">
        <v>3187</v>
      </c>
      <c r="M6" s="14" t="s">
        <v>3188</v>
      </c>
      <c r="N6" s="14" t="s">
        <v>2460</v>
      </c>
      <c r="O6" s="14" t="s">
        <v>3187</v>
      </c>
      <c r="P6" s="14" t="s">
        <v>3188</v>
      </c>
    </row>
    <row r="7" ht="20.7" customHeight="1" spans="1:16">
      <c r="A7" s="6" t="s">
        <v>3189</v>
      </c>
      <c r="B7" s="7"/>
      <c r="C7" s="6" t="s">
        <v>3190</v>
      </c>
      <c r="D7" s="6" t="s">
        <v>3191</v>
      </c>
      <c r="E7" s="14" t="s">
        <v>3192</v>
      </c>
      <c r="F7" s="6" t="s">
        <v>3193</v>
      </c>
      <c r="G7" s="6" t="s">
        <v>3194</v>
      </c>
      <c r="H7" s="14" t="s">
        <v>3195</v>
      </c>
      <c r="I7" s="6" t="s">
        <v>3189</v>
      </c>
      <c r="J7" s="7"/>
      <c r="K7" s="6" t="s">
        <v>3190</v>
      </c>
      <c r="L7" s="6" t="s">
        <v>3191</v>
      </c>
      <c r="M7" s="14" t="s">
        <v>3192</v>
      </c>
      <c r="N7" s="6" t="s">
        <v>3193</v>
      </c>
      <c r="O7" s="6" t="s">
        <v>3194</v>
      </c>
      <c r="P7" s="6" t="s">
        <v>3195</v>
      </c>
    </row>
    <row r="8" ht="20.7" customHeight="1" spans="1:16">
      <c r="A8" s="8" t="s">
        <v>3196</v>
      </c>
      <c r="B8" s="6" t="s">
        <v>3190</v>
      </c>
      <c r="C8" s="12"/>
      <c r="D8" s="12"/>
      <c r="E8" s="12"/>
      <c r="F8" s="12"/>
      <c r="G8" s="12"/>
      <c r="H8" s="12"/>
      <c r="I8" s="8" t="s">
        <v>3197</v>
      </c>
      <c r="J8" s="6" t="s">
        <v>3198</v>
      </c>
      <c r="K8" s="12"/>
      <c r="L8" s="12"/>
      <c r="M8" s="12"/>
      <c r="N8" s="12"/>
      <c r="O8" s="12"/>
      <c r="P8" s="12"/>
    </row>
    <row r="9" ht="20.7" customHeight="1" spans="1:16">
      <c r="A9" s="8" t="s">
        <v>3199</v>
      </c>
      <c r="B9" s="6" t="s">
        <v>3191</v>
      </c>
      <c r="C9" s="12"/>
      <c r="D9" s="12"/>
      <c r="E9" s="12"/>
      <c r="F9" s="12"/>
      <c r="G9" s="12"/>
      <c r="H9" s="12"/>
      <c r="I9" s="8" t="s">
        <v>3200</v>
      </c>
      <c r="J9" s="6" t="s">
        <v>3201</v>
      </c>
      <c r="K9" s="12"/>
      <c r="L9" s="12"/>
      <c r="M9" s="12"/>
      <c r="N9" s="12"/>
      <c r="O9" s="12"/>
      <c r="P9" s="12"/>
    </row>
    <row r="10" ht="20.7" customHeight="1" spans="1:16">
      <c r="A10" s="8" t="s">
        <v>3202</v>
      </c>
      <c r="B10" s="6" t="s">
        <v>3192</v>
      </c>
      <c r="C10" s="12"/>
      <c r="D10" s="12"/>
      <c r="E10" s="12"/>
      <c r="F10" s="12"/>
      <c r="G10" s="12"/>
      <c r="H10" s="12"/>
      <c r="I10" s="8" t="s">
        <v>3203</v>
      </c>
      <c r="J10" s="6" t="s">
        <v>3204</v>
      </c>
      <c r="K10" s="12"/>
      <c r="L10" s="12"/>
      <c r="M10" s="12"/>
      <c r="N10" s="12"/>
      <c r="O10" s="12"/>
      <c r="P10" s="12"/>
    </row>
    <row r="11" ht="20.7" customHeight="1" spans="1:16">
      <c r="A11" s="8" t="s">
        <v>3205</v>
      </c>
      <c r="B11" s="6" t="s">
        <v>3193</v>
      </c>
      <c r="C11" s="12"/>
      <c r="D11" s="12"/>
      <c r="E11" s="12"/>
      <c r="F11" s="12"/>
      <c r="G11" s="12"/>
      <c r="H11" s="12"/>
      <c r="I11" s="8" t="s">
        <v>3206</v>
      </c>
      <c r="J11" s="6" t="s">
        <v>3207</v>
      </c>
      <c r="K11" s="12"/>
      <c r="L11" s="12"/>
      <c r="M11" s="12"/>
      <c r="N11" s="12"/>
      <c r="O11" s="12"/>
      <c r="P11" s="12"/>
    </row>
    <row r="12" ht="20.7" customHeight="1" spans="1:16">
      <c r="A12" s="8" t="s">
        <v>3208</v>
      </c>
      <c r="B12" s="6" t="s">
        <v>3194</v>
      </c>
      <c r="C12" s="12"/>
      <c r="D12" s="12"/>
      <c r="E12" s="12"/>
      <c r="F12" s="12"/>
      <c r="G12" s="12"/>
      <c r="H12" s="12"/>
      <c r="I12" s="8"/>
      <c r="J12" s="6"/>
      <c r="K12" s="11"/>
      <c r="L12" s="11"/>
      <c r="M12" s="11"/>
      <c r="N12" s="11"/>
      <c r="O12" s="11"/>
      <c r="P12" s="11"/>
    </row>
    <row r="13" ht="20.7" customHeight="1" spans="1:16">
      <c r="A13" s="8"/>
      <c r="B13" s="6"/>
      <c r="C13" s="11"/>
      <c r="D13" s="11"/>
      <c r="E13" s="11"/>
      <c r="F13" s="11"/>
      <c r="G13" s="11"/>
      <c r="H13" s="11"/>
      <c r="I13" s="8"/>
      <c r="J13" s="6"/>
      <c r="K13" s="11"/>
      <c r="L13" s="11"/>
      <c r="M13" s="11"/>
      <c r="N13" s="11"/>
      <c r="O13" s="11"/>
      <c r="P13" s="11"/>
    </row>
    <row r="14" ht="20.7" customHeight="1" spans="1:16">
      <c r="A14" s="6" t="s">
        <v>3209</v>
      </c>
      <c r="B14" s="6" t="s">
        <v>3195</v>
      </c>
      <c r="C14" s="12"/>
      <c r="D14" s="12"/>
      <c r="E14" s="12"/>
      <c r="F14" s="12"/>
      <c r="G14" s="12"/>
      <c r="H14" s="12"/>
      <c r="I14" s="6" t="s">
        <v>3210</v>
      </c>
      <c r="J14" s="6" t="s">
        <v>3211</v>
      </c>
      <c r="K14" s="12"/>
      <c r="L14" s="12"/>
      <c r="M14" s="12"/>
      <c r="N14" s="12"/>
      <c r="O14" s="12"/>
      <c r="P14" s="12"/>
    </row>
    <row r="15" ht="20.7" customHeight="1" spans="1:16">
      <c r="A15" s="8" t="s">
        <v>3212</v>
      </c>
      <c r="B15" s="6" t="s">
        <v>3213</v>
      </c>
      <c r="C15" s="12">
        <v>7</v>
      </c>
      <c r="D15" s="12"/>
      <c r="E15" s="12">
        <v>7</v>
      </c>
      <c r="F15" s="12">
        <v>8</v>
      </c>
      <c r="G15" s="12"/>
      <c r="H15" s="12">
        <v>8</v>
      </c>
      <c r="I15" s="8" t="s">
        <v>3214</v>
      </c>
      <c r="J15" s="6" t="s">
        <v>3215</v>
      </c>
      <c r="K15" s="12"/>
      <c r="L15" s="12"/>
      <c r="M15" s="11"/>
      <c r="N15" s="12"/>
      <c r="O15" s="12"/>
      <c r="P15" s="11"/>
    </row>
    <row r="16" ht="20.7" customHeight="1" spans="1:16">
      <c r="A16" s="8" t="s">
        <v>3216</v>
      </c>
      <c r="B16" s="6" t="s">
        <v>3217</v>
      </c>
      <c r="C16" s="12"/>
      <c r="D16" s="12"/>
      <c r="E16" s="12"/>
      <c r="F16" s="12"/>
      <c r="G16" s="12"/>
      <c r="H16" s="11"/>
      <c r="I16" s="8" t="s">
        <v>3218</v>
      </c>
      <c r="J16" s="6" t="s">
        <v>3219</v>
      </c>
      <c r="K16" s="12"/>
      <c r="L16" s="12"/>
      <c r="M16" s="12"/>
      <c r="N16" s="12"/>
      <c r="O16" s="12"/>
      <c r="P16" s="12"/>
    </row>
    <row r="17" ht="20.7" customHeight="1" spans="1:16">
      <c r="A17" s="8" t="s">
        <v>3220</v>
      </c>
      <c r="B17" s="6" t="s">
        <v>3221</v>
      </c>
      <c r="C17" s="12">
        <v>26</v>
      </c>
      <c r="D17" s="12"/>
      <c r="E17" s="12">
        <v>26</v>
      </c>
      <c r="F17" s="12">
        <v>33</v>
      </c>
      <c r="G17" s="12"/>
      <c r="H17" s="12">
        <v>33</v>
      </c>
      <c r="I17" s="8" t="s">
        <v>3222</v>
      </c>
      <c r="J17" s="6" t="s">
        <v>3223</v>
      </c>
      <c r="K17" s="12"/>
      <c r="L17" s="12"/>
      <c r="M17" s="12"/>
      <c r="N17" s="12"/>
      <c r="O17" s="12"/>
      <c r="P17" s="12"/>
    </row>
    <row r="18" ht="20.7" customHeight="1" spans="1:16">
      <c r="A18" s="6"/>
      <c r="B18" s="6"/>
      <c r="C18" s="11"/>
      <c r="D18" s="11"/>
      <c r="E18" s="11"/>
      <c r="F18" s="11"/>
      <c r="G18" s="11"/>
      <c r="H18" s="11"/>
      <c r="I18" s="8" t="s">
        <v>3224</v>
      </c>
      <c r="J18" s="6" t="s">
        <v>3225</v>
      </c>
      <c r="K18" s="12">
        <v>33</v>
      </c>
      <c r="L18" s="12"/>
      <c r="M18" s="12">
        <v>33</v>
      </c>
      <c r="N18" s="11">
        <v>41</v>
      </c>
      <c r="O18" s="11"/>
      <c r="P18" s="11">
        <v>41</v>
      </c>
    </row>
    <row r="19" ht="20.7" customHeight="1" spans="1:16">
      <c r="A19" s="6" t="s">
        <v>3226</v>
      </c>
      <c r="B19" s="6" t="s">
        <v>3227</v>
      </c>
      <c r="C19" s="12">
        <f t="shared" ref="C19:H19" si="0">SUM(C15:C18)</f>
        <v>33</v>
      </c>
      <c r="D19" s="12">
        <f t="shared" si="0"/>
        <v>0</v>
      </c>
      <c r="E19" s="12">
        <f t="shared" si="0"/>
        <v>33</v>
      </c>
      <c r="F19" s="12">
        <f t="shared" si="0"/>
        <v>41</v>
      </c>
      <c r="G19" s="12">
        <f t="shared" si="0"/>
        <v>0</v>
      </c>
      <c r="H19" s="12">
        <f t="shared" si="0"/>
        <v>41</v>
      </c>
      <c r="I19" s="6" t="s">
        <v>3228</v>
      </c>
      <c r="J19" s="6" t="s">
        <v>3229</v>
      </c>
      <c r="K19" s="12">
        <f t="shared" ref="K19:P19" si="1">SUM(K15:K18)</f>
        <v>33</v>
      </c>
      <c r="L19" s="12">
        <f t="shared" si="1"/>
        <v>0</v>
      </c>
      <c r="M19" s="12">
        <f t="shared" si="1"/>
        <v>33</v>
      </c>
      <c r="N19" s="12">
        <f t="shared" si="1"/>
        <v>41</v>
      </c>
      <c r="O19" s="12">
        <f t="shared" si="1"/>
        <v>0</v>
      </c>
      <c r="P19" s="12">
        <f t="shared" si="1"/>
        <v>41</v>
      </c>
    </row>
    <row r="20" ht="44.7" customHeight="1" spans="1:16">
      <c r="A20" s="36" t="s">
        <v>3230</v>
      </c>
      <c r="B20" s="36"/>
      <c r="C20" s="36"/>
      <c r="D20" s="36"/>
      <c r="E20" s="36"/>
      <c r="F20" s="36"/>
      <c r="G20" s="36"/>
      <c r="H20" s="36"/>
      <c r="I20" s="36"/>
      <c r="J20" s="36"/>
      <c r="K20" s="36"/>
      <c r="L20" s="36"/>
      <c r="M20" s="36"/>
      <c r="N20" s="36"/>
      <c r="O20" s="36"/>
      <c r="P20" s="36"/>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1388888888889" right="0.751388888888889" top="1" bottom="1" header="0.5" footer="0.5"/>
  <pageSetup paperSize="9" scale="64"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41"/>
  <sheetViews>
    <sheetView topLeftCell="A19" workbookViewId="0">
      <selection activeCell="E9" sqref="E9"/>
    </sheetView>
  </sheetViews>
  <sheetFormatPr defaultColWidth="7.7" defaultRowHeight="13.5"/>
  <cols>
    <col min="1" max="1" width="9.9" style="2" customWidth="1"/>
    <col min="2" max="2" width="34.6" style="2" customWidth="1"/>
    <col min="3" max="9" width="12.1" style="2" customWidth="1"/>
    <col min="10" max="16384" width="7.7" style="2"/>
  </cols>
  <sheetData>
    <row r="1" ht="14.25" spans="1:1">
      <c r="A1" s="3" t="s">
        <v>3231</v>
      </c>
    </row>
    <row r="2" s="1" customFormat="1" ht="35.1" customHeight="1" spans="1:9">
      <c r="A2" s="24" t="s">
        <v>3232</v>
      </c>
      <c r="B2" s="24"/>
      <c r="C2" s="24"/>
      <c r="D2" s="24"/>
      <c r="E2" s="24"/>
      <c r="F2" s="24"/>
      <c r="G2" s="24"/>
      <c r="H2" s="24"/>
      <c r="I2" s="24"/>
    </row>
    <row r="3" ht="21" customHeight="1" spans="1:9">
      <c r="A3" s="5" t="s">
        <v>19</v>
      </c>
      <c r="B3" s="5"/>
      <c r="C3" s="5"/>
      <c r="D3" s="5"/>
      <c r="E3" s="5"/>
      <c r="F3" s="5"/>
      <c r="G3" s="5"/>
      <c r="H3" s="5"/>
      <c r="I3" s="5"/>
    </row>
    <row r="4" ht="33.45" customHeight="1" spans="1:9">
      <c r="A4" s="14" t="s">
        <v>3233</v>
      </c>
      <c r="B4" s="14" t="s">
        <v>3234</v>
      </c>
      <c r="C4" s="14" t="s">
        <v>22</v>
      </c>
      <c r="D4" s="7"/>
      <c r="E4" s="7"/>
      <c r="F4" s="14" t="s">
        <v>3235</v>
      </c>
      <c r="G4" s="7"/>
      <c r="H4" s="7"/>
      <c r="I4" s="14" t="s">
        <v>3236</v>
      </c>
    </row>
    <row r="5" ht="33.45" customHeight="1" spans="1:9">
      <c r="A5" s="7"/>
      <c r="B5" s="7"/>
      <c r="C5" s="14" t="s">
        <v>2668</v>
      </c>
      <c r="D5" s="14" t="s">
        <v>3187</v>
      </c>
      <c r="E5" s="14" t="s">
        <v>3188</v>
      </c>
      <c r="F5" s="14" t="s">
        <v>2668</v>
      </c>
      <c r="G5" s="14" t="s">
        <v>3187</v>
      </c>
      <c r="H5" s="14" t="s">
        <v>3188</v>
      </c>
      <c r="I5" s="7"/>
    </row>
    <row r="6" ht="20.7" customHeight="1" spans="1:9">
      <c r="A6" s="7"/>
      <c r="B6" s="6" t="s">
        <v>3189</v>
      </c>
      <c r="C6" s="14" t="s">
        <v>3190</v>
      </c>
      <c r="D6" s="14" t="s">
        <v>3191</v>
      </c>
      <c r="E6" s="14" t="s">
        <v>3192</v>
      </c>
      <c r="F6" s="14" t="s">
        <v>3193</v>
      </c>
      <c r="G6" s="14" t="s">
        <v>3194</v>
      </c>
      <c r="H6" s="14" t="s">
        <v>3195</v>
      </c>
      <c r="I6" s="6" t="s">
        <v>3213</v>
      </c>
    </row>
    <row r="7" ht="20.7" customHeight="1" spans="1:9">
      <c r="A7" s="7"/>
      <c r="B7" s="25" t="s">
        <v>3196</v>
      </c>
      <c r="C7" s="14"/>
      <c r="D7" s="14"/>
      <c r="E7" s="14"/>
      <c r="F7" s="14"/>
      <c r="G7" s="14"/>
      <c r="H7" s="14"/>
      <c r="I7" s="6"/>
    </row>
    <row r="8" ht="20.7" customHeight="1" outlineLevel="1" spans="1:9">
      <c r="A8" s="7"/>
      <c r="B8" s="26" t="s">
        <v>3237</v>
      </c>
      <c r="C8" s="14"/>
      <c r="D8" s="14"/>
      <c r="E8" s="14"/>
      <c r="F8" s="14"/>
      <c r="G8" s="14"/>
      <c r="H8" s="14"/>
      <c r="I8" s="6"/>
    </row>
    <row r="9" ht="20.7" customHeight="1" outlineLevel="1" spans="1:9">
      <c r="A9" s="7"/>
      <c r="B9" s="26" t="s">
        <v>3238</v>
      </c>
      <c r="C9" s="14"/>
      <c r="D9" s="14"/>
      <c r="E9" s="14"/>
      <c r="F9" s="14"/>
      <c r="G9" s="14"/>
      <c r="H9" s="14"/>
      <c r="I9" s="6"/>
    </row>
    <row r="10" ht="20.7" customHeight="1" outlineLevel="1" spans="1:9">
      <c r="A10" s="7"/>
      <c r="B10" s="26" t="s">
        <v>3239</v>
      </c>
      <c r="C10" s="14"/>
      <c r="D10" s="14"/>
      <c r="E10" s="14"/>
      <c r="F10" s="14"/>
      <c r="G10" s="14"/>
      <c r="H10" s="14"/>
      <c r="I10" s="6"/>
    </row>
    <row r="11" ht="20.7" customHeight="1" outlineLevel="1" spans="1:9">
      <c r="A11" s="7"/>
      <c r="B11" s="26" t="s">
        <v>3240</v>
      </c>
      <c r="C11" s="14"/>
      <c r="D11" s="14"/>
      <c r="E11" s="14"/>
      <c r="F11" s="14"/>
      <c r="G11" s="14"/>
      <c r="H11" s="14"/>
      <c r="I11" s="6"/>
    </row>
    <row r="12" ht="20.7" customHeight="1" outlineLevel="1" spans="1:9">
      <c r="A12" s="7"/>
      <c r="B12" s="26" t="s">
        <v>3241</v>
      </c>
      <c r="C12" s="14"/>
      <c r="D12" s="14"/>
      <c r="E12" s="14"/>
      <c r="F12" s="14"/>
      <c r="G12" s="14"/>
      <c r="H12" s="14"/>
      <c r="I12" s="6"/>
    </row>
    <row r="13" ht="20.7" customHeight="1" outlineLevel="1" spans="1:9">
      <c r="A13" s="7"/>
      <c r="B13" s="26" t="s">
        <v>3242</v>
      </c>
      <c r="C13" s="14"/>
      <c r="D13" s="14"/>
      <c r="E13" s="14"/>
      <c r="F13" s="14"/>
      <c r="G13" s="14"/>
      <c r="H13" s="14"/>
      <c r="I13" s="6"/>
    </row>
    <row r="14" ht="20.7" customHeight="1" outlineLevel="1" spans="1:9">
      <c r="A14" s="7"/>
      <c r="B14" s="26" t="s">
        <v>3243</v>
      </c>
      <c r="C14" s="14"/>
      <c r="D14" s="14"/>
      <c r="E14" s="14"/>
      <c r="F14" s="14"/>
      <c r="G14" s="14"/>
      <c r="H14" s="14"/>
      <c r="I14" s="6"/>
    </row>
    <row r="15" ht="20.7" customHeight="1" outlineLevel="1" spans="1:9">
      <c r="A15" s="7"/>
      <c r="B15" s="26" t="s">
        <v>3244</v>
      </c>
      <c r="C15" s="14"/>
      <c r="D15" s="14"/>
      <c r="E15" s="14"/>
      <c r="F15" s="14"/>
      <c r="G15" s="14"/>
      <c r="H15" s="14"/>
      <c r="I15" s="6"/>
    </row>
    <row r="16" ht="20.7" customHeight="1" outlineLevel="1" spans="1:9">
      <c r="A16" s="7"/>
      <c r="B16" s="26" t="s">
        <v>3245</v>
      </c>
      <c r="C16" s="14"/>
      <c r="D16" s="14"/>
      <c r="E16" s="14"/>
      <c r="F16" s="14"/>
      <c r="G16" s="14"/>
      <c r="H16" s="14"/>
      <c r="I16" s="6"/>
    </row>
    <row r="17" ht="20.7" customHeight="1" outlineLevel="1" spans="1:9">
      <c r="A17" s="7"/>
      <c r="B17" s="26" t="s">
        <v>3246</v>
      </c>
      <c r="C17" s="14"/>
      <c r="D17" s="14"/>
      <c r="E17" s="14"/>
      <c r="F17" s="14"/>
      <c r="G17" s="14"/>
      <c r="H17" s="14"/>
      <c r="I17" s="6"/>
    </row>
    <row r="18" ht="20.7" customHeight="1" outlineLevel="1" spans="1:9">
      <c r="A18" s="7"/>
      <c r="B18" s="26" t="s">
        <v>3247</v>
      </c>
      <c r="C18" s="14"/>
      <c r="D18" s="14"/>
      <c r="E18" s="14"/>
      <c r="F18" s="14"/>
      <c r="G18" s="14"/>
      <c r="H18" s="14"/>
      <c r="I18" s="6"/>
    </row>
    <row r="19" ht="20.7" customHeight="1" outlineLevel="1" spans="1:9">
      <c r="A19" s="7"/>
      <c r="B19" s="26" t="s">
        <v>3248</v>
      </c>
      <c r="C19" s="14"/>
      <c r="D19" s="14"/>
      <c r="E19" s="14"/>
      <c r="F19" s="14"/>
      <c r="G19" s="14"/>
      <c r="H19" s="14"/>
      <c r="I19" s="6"/>
    </row>
    <row r="20" ht="20.7" customHeight="1" outlineLevel="1" spans="1:9">
      <c r="A20" s="7"/>
      <c r="B20" s="26" t="s">
        <v>3249</v>
      </c>
      <c r="C20" s="14"/>
      <c r="D20" s="14"/>
      <c r="E20" s="14"/>
      <c r="F20" s="14"/>
      <c r="G20" s="14"/>
      <c r="H20" s="14"/>
      <c r="I20" s="6"/>
    </row>
    <row r="21" ht="20.7" customHeight="1" spans="1:9">
      <c r="A21" s="7"/>
      <c r="B21" s="25" t="s">
        <v>3199</v>
      </c>
      <c r="C21" s="14"/>
      <c r="D21" s="14"/>
      <c r="E21" s="14"/>
      <c r="F21" s="14"/>
      <c r="G21" s="14"/>
      <c r="H21" s="14"/>
      <c r="I21" s="6"/>
    </row>
    <row r="22" ht="20.7" customHeight="1" outlineLevel="1" spans="1:9">
      <c r="A22" s="7"/>
      <c r="B22" s="26" t="s">
        <v>3250</v>
      </c>
      <c r="C22" s="14"/>
      <c r="D22" s="14"/>
      <c r="E22" s="14"/>
      <c r="F22" s="14"/>
      <c r="G22" s="14"/>
      <c r="H22" s="14"/>
      <c r="I22" s="6"/>
    </row>
    <row r="23" ht="20.7" customHeight="1" outlineLevel="1" spans="1:9">
      <c r="A23" s="7"/>
      <c r="B23" s="26" t="s">
        <v>3251</v>
      </c>
      <c r="C23" s="14"/>
      <c r="D23" s="14"/>
      <c r="E23" s="14"/>
      <c r="F23" s="14"/>
      <c r="G23" s="14"/>
      <c r="H23" s="14"/>
      <c r="I23" s="6"/>
    </row>
    <row r="24" ht="20.7" customHeight="1" outlineLevel="1" spans="1:9">
      <c r="A24" s="7"/>
      <c r="B24" s="26" t="s">
        <v>3252</v>
      </c>
      <c r="C24" s="14"/>
      <c r="D24" s="14"/>
      <c r="E24" s="14"/>
      <c r="F24" s="14"/>
      <c r="G24" s="14"/>
      <c r="H24" s="14"/>
      <c r="I24" s="6"/>
    </row>
    <row r="25" ht="20.7" customHeight="1" outlineLevel="1" spans="1:9">
      <c r="A25" s="7"/>
      <c r="B25" s="26" t="s">
        <v>3253</v>
      </c>
      <c r="C25" s="14"/>
      <c r="D25" s="14"/>
      <c r="E25" s="14"/>
      <c r="F25" s="14"/>
      <c r="G25" s="14"/>
      <c r="H25" s="14"/>
      <c r="I25" s="6"/>
    </row>
    <row r="26" ht="20.7" customHeight="1" spans="1:9">
      <c r="A26" s="7"/>
      <c r="B26" s="25" t="s">
        <v>3202</v>
      </c>
      <c r="C26" s="14"/>
      <c r="D26" s="14"/>
      <c r="E26" s="14"/>
      <c r="F26" s="14"/>
      <c r="G26" s="14"/>
      <c r="H26" s="14"/>
      <c r="I26" s="6"/>
    </row>
    <row r="27" ht="20.7" customHeight="1" outlineLevel="1" spans="1:9">
      <c r="A27" s="7"/>
      <c r="B27" s="26" t="s">
        <v>3254</v>
      </c>
      <c r="C27" s="14"/>
      <c r="D27" s="14"/>
      <c r="E27" s="14"/>
      <c r="F27" s="14"/>
      <c r="G27" s="14"/>
      <c r="H27" s="14"/>
      <c r="I27" s="6"/>
    </row>
    <row r="28" ht="20.7" customHeight="1" outlineLevel="1" spans="1:9">
      <c r="A28" s="7"/>
      <c r="B28" s="26" t="s">
        <v>3255</v>
      </c>
      <c r="C28" s="14"/>
      <c r="D28" s="14"/>
      <c r="E28" s="14"/>
      <c r="F28" s="14"/>
      <c r="G28" s="14"/>
      <c r="H28" s="14"/>
      <c r="I28" s="6"/>
    </row>
    <row r="29" ht="20.7" customHeight="1" outlineLevel="1" spans="1:9">
      <c r="A29" s="7"/>
      <c r="B29" s="26" t="s">
        <v>3256</v>
      </c>
      <c r="C29" s="14"/>
      <c r="D29" s="14"/>
      <c r="E29" s="14"/>
      <c r="F29" s="14"/>
      <c r="G29" s="14"/>
      <c r="H29" s="14"/>
      <c r="I29" s="6"/>
    </row>
    <row r="30" ht="20.7" customHeight="1" outlineLevel="1" spans="1:9">
      <c r="A30" s="7"/>
      <c r="B30" s="27" t="s">
        <v>3257</v>
      </c>
      <c r="D30" s="14"/>
      <c r="E30" s="14"/>
      <c r="F30" s="14"/>
      <c r="G30" s="14"/>
      <c r="H30" s="14"/>
      <c r="I30" s="6"/>
    </row>
    <row r="31" ht="20.7" customHeight="1" spans="1:9">
      <c r="A31" s="7"/>
      <c r="B31" s="25" t="s">
        <v>3205</v>
      </c>
      <c r="C31" s="14"/>
      <c r="D31" s="14"/>
      <c r="E31" s="14"/>
      <c r="F31" s="14"/>
      <c r="G31" s="14"/>
      <c r="H31" s="14"/>
      <c r="I31" s="6"/>
    </row>
    <row r="32" ht="20.7" customHeight="1" outlineLevel="1" spans="1:9">
      <c r="A32" s="7"/>
      <c r="B32" s="28" t="s">
        <v>3258</v>
      </c>
      <c r="C32" s="14"/>
      <c r="D32" s="14"/>
      <c r="E32" s="14"/>
      <c r="F32" s="14"/>
      <c r="G32" s="14"/>
      <c r="H32" s="14"/>
      <c r="I32" s="6"/>
    </row>
    <row r="33" ht="20.7" customHeight="1" outlineLevel="1" spans="1:9">
      <c r="A33" s="7"/>
      <c r="B33" s="28" t="s">
        <v>3259</v>
      </c>
      <c r="C33" s="14"/>
      <c r="D33" s="14"/>
      <c r="E33" s="14"/>
      <c r="F33" s="14"/>
      <c r="G33" s="14"/>
      <c r="H33" s="14"/>
      <c r="I33" s="6"/>
    </row>
    <row r="34" ht="20.7" customHeight="1" outlineLevel="1" spans="1:9">
      <c r="A34" s="7"/>
      <c r="B34" s="28" t="s">
        <v>3260</v>
      </c>
      <c r="C34" s="14"/>
      <c r="D34" s="14"/>
      <c r="E34" s="14"/>
      <c r="F34" s="14"/>
      <c r="G34" s="14"/>
      <c r="H34" s="14"/>
      <c r="I34" s="6"/>
    </row>
    <row r="35" ht="20.7" customHeight="1" spans="1:9">
      <c r="A35" s="7"/>
      <c r="B35" s="25" t="s">
        <v>3261</v>
      </c>
      <c r="C35" s="14"/>
      <c r="D35" s="14"/>
      <c r="E35" s="14"/>
      <c r="F35" s="14"/>
      <c r="G35" s="14"/>
      <c r="H35" s="14"/>
      <c r="I35" s="6"/>
    </row>
    <row r="36" ht="22.2" customHeight="1" spans="1:9">
      <c r="A36" s="29" t="s">
        <v>3262</v>
      </c>
      <c r="B36" s="30"/>
      <c r="C36" s="12"/>
      <c r="D36" s="12"/>
      <c r="E36" s="12"/>
      <c r="F36" s="12"/>
      <c r="G36" s="12"/>
      <c r="H36" s="12"/>
      <c r="I36" s="23"/>
    </row>
    <row r="37" ht="22.2" customHeight="1" spans="1:9">
      <c r="A37" s="20" t="s">
        <v>3212</v>
      </c>
      <c r="B37" s="7" t="s">
        <v>3212</v>
      </c>
      <c r="C37" s="12">
        <v>7</v>
      </c>
      <c r="D37" s="12"/>
      <c r="E37" s="12">
        <v>7</v>
      </c>
      <c r="F37" s="12">
        <v>8</v>
      </c>
      <c r="G37" s="12"/>
      <c r="H37" s="12">
        <v>8</v>
      </c>
      <c r="I37" s="12"/>
    </row>
    <row r="38" ht="22.2" customHeight="1" spans="1:9">
      <c r="A38" s="20" t="s">
        <v>3216</v>
      </c>
      <c r="B38" s="7"/>
      <c r="C38" s="12"/>
      <c r="D38" s="12"/>
      <c r="E38" s="12"/>
      <c r="F38" s="12"/>
      <c r="G38" s="12"/>
      <c r="H38" s="12"/>
      <c r="I38" s="12"/>
    </row>
    <row r="39" ht="22.2" customHeight="1" spans="1:9">
      <c r="A39" s="20" t="s">
        <v>3220</v>
      </c>
      <c r="B39" s="7"/>
      <c r="C39" s="12">
        <v>26</v>
      </c>
      <c r="D39" s="12"/>
      <c r="E39" s="12">
        <v>26</v>
      </c>
      <c r="F39" s="12">
        <v>33</v>
      </c>
      <c r="G39" s="12"/>
      <c r="H39" s="12">
        <v>33</v>
      </c>
      <c r="I39" s="12"/>
    </row>
    <row r="40" ht="22.2" customHeight="1" spans="1:9">
      <c r="A40" s="31" t="s">
        <v>56</v>
      </c>
      <c r="B40" s="32"/>
      <c r="C40" s="12">
        <f>SUM(C36:C39)</f>
        <v>33</v>
      </c>
      <c r="D40" s="12"/>
      <c r="E40" s="12">
        <f t="shared" ref="D40:I40" si="0">SUM(E36:E39)</f>
        <v>33</v>
      </c>
      <c r="F40" s="12">
        <f t="shared" si="0"/>
        <v>41</v>
      </c>
      <c r="G40" s="12"/>
      <c r="H40" s="12">
        <f t="shared" si="0"/>
        <v>41</v>
      </c>
      <c r="I40" s="12"/>
    </row>
    <row r="41" ht="22.2" customHeight="1" spans="1:9">
      <c r="A41" s="20" t="s">
        <v>3263</v>
      </c>
      <c r="B41" s="7"/>
      <c r="C41" s="11"/>
      <c r="D41" s="11"/>
      <c r="E41" s="11"/>
      <c r="F41" s="11"/>
      <c r="G41" s="11"/>
      <c r="H41" s="11"/>
      <c r="I41" s="11"/>
    </row>
  </sheetData>
  <mergeCells count="13">
    <mergeCell ref="A2:I2"/>
    <mergeCell ref="A3:I3"/>
    <mergeCell ref="C4:E4"/>
    <mergeCell ref="F4:H4"/>
    <mergeCell ref="A36:B36"/>
    <mergeCell ref="A37:B37"/>
    <mergeCell ref="A38:B38"/>
    <mergeCell ref="A39:B39"/>
    <mergeCell ref="A40:B40"/>
    <mergeCell ref="A41:I41"/>
    <mergeCell ref="A4:A5"/>
    <mergeCell ref="B4:B5"/>
    <mergeCell ref="I4:I5"/>
  </mergeCells>
  <pageMargins left="0.751388888888889" right="0.751388888888889" top="0.668055555555556" bottom="1" header="0.5" footer="0.5"/>
  <pageSetup paperSize="9" scale="94" fitToHeight="0"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U42"/>
  <sheetViews>
    <sheetView zoomScale="90" zoomScaleNormal="90" topLeftCell="A30" workbookViewId="0">
      <selection activeCell="E48" sqref="E48"/>
    </sheetView>
  </sheetViews>
  <sheetFormatPr defaultColWidth="7.7" defaultRowHeight="13.5"/>
  <cols>
    <col min="1" max="1" width="9.5" style="2" customWidth="1"/>
    <col min="2" max="2" width="34.2" style="2" customWidth="1"/>
    <col min="3" max="21" width="8.5" style="2" customWidth="1"/>
    <col min="22" max="16384" width="7.7" style="2"/>
  </cols>
  <sheetData>
    <row r="1" ht="14.25" spans="1:1">
      <c r="A1" s="3" t="s">
        <v>3264</v>
      </c>
    </row>
    <row r="2" s="1" customFormat="1" ht="45" customHeight="1" spans="1:21">
      <c r="A2" s="13" t="s">
        <v>3265</v>
      </c>
      <c r="B2" s="13"/>
      <c r="C2" s="13"/>
      <c r="D2" s="13"/>
      <c r="E2" s="13"/>
      <c r="F2" s="13"/>
      <c r="G2" s="13"/>
      <c r="H2" s="13"/>
      <c r="I2" s="13"/>
      <c r="J2" s="13"/>
      <c r="K2" s="13"/>
      <c r="L2" s="13"/>
      <c r="M2" s="13"/>
      <c r="N2" s="13"/>
      <c r="O2" s="13"/>
      <c r="P2" s="13"/>
      <c r="Q2" s="13"/>
      <c r="R2" s="13"/>
      <c r="S2" s="13"/>
      <c r="T2" s="13"/>
      <c r="U2" s="13"/>
    </row>
    <row r="3" ht="21" customHeight="1" spans="1:21">
      <c r="A3" s="5" t="s">
        <v>19</v>
      </c>
      <c r="B3" s="5"/>
      <c r="C3" s="5"/>
      <c r="D3" s="5"/>
      <c r="E3" s="5"/>
      <c r="F3" s="5"/>
      <c r="G3" s="5"/>
      <c r="H3" s="5"/>
      <c r="I3" s="5"/>
      <c r="J3" s="5"/>
      <c r="K3" s="5"/>
      <c r="L3" s="5"/>
      <c r="M3" s="5"/>
      <c r="N3" s="5"/>
      <c r="O3" s="5"/>
      <c r="P3" s="5"/>
      <c r="Q3" s="5"/>
      <c r="R3" s="5"/>
      <c r="S3" s="5"/>
      <c r="T3" s="5"/>
      <c r="U3" s="5"/>
    </row>
    <row r="4" ht="22.2" customHeight="1" spans="1:21">
      <c r="A4" s="14" t="s">
        <v>3233</v>
      </c>
      <c r="B4" s="14" t="s">
        <v>3266</v>
      </c>
      <c r="C4" s="14" t="s">
        <v>22</v>
      </c>
      <c r="D4" s="7"/>
      <c r="E4" s="7"/>
      <c r="F4" s="7"/>
      <c r="G4" s="7"/>
      <c r="H4" s="7"/>
      <c r="I4" s="7"/>
      <c r="J4" s="7"/>
      <c r="K4" s="7"/>
      <c r="L4" s="14" t="s">
        <v>3235</v>
      </c>
      <c r="M4" s="7"/>
      <c r="N4" s="7"/>
      <c r="O4" s="7"/>
      <c r="P4" s="7"/>
      <c r="Q4" s="7"/>
      <c r="R4" s="7"/>
      <c r="S4" s="7"/>
      <c r="T4" s="7"/>
      <c r="U4" s="14" t="s">
        <v>3236</v>
      </c>
    </row>
    <row r="5" ht="22.2" customHeight="1" spans="1:21">
      <c r="A5" s="7"/>
      <c r="B5" s="7"/>
      <c r="C5" s="14" t="s">
        <v>2460</v>
      </c>
      <c r="D5" s="14" t="s">
        <v>2668</v>
      </c>
      <c r="E5" s="7"/>
      <c r="F5" s="14" t="s">
        <v>3267</v>
      </c>
      <c r="G5" s="7"/>
      <c r="H5" s="14" t="s">
        <v>3268</v>
      </c>
      <c r="I5" s="7"/>
      <c r="J5" s="14" t="s">
        <v>471</v>
      </c>
      <c r="K5" s="7"/>
      <c r="L5" s="14" t="s">
        <v>2460</v>
      </c>
      <c r="M5" s="14" t="s">
        <v>2668</v>
      </c>
      <c r="N5" s="7"/>
      <c r="O5" s="14" t="s">
        <v>3267</v>
      </c>
      <c r="P5" s="7"/>
      <c r="Q5" s="14" t="s">
        <v>3268</v>
      </c>
      <c r="R5" s="7"/>
      <c r="S5" s="14" t="s">
        <v>471</v>
      </c>
      <c r="T5" s="7"/>
      <c r="U5" s="7"/>
    </row>
    <row r="6" ht="44.7" customHeight="1" spans="1:21">
      <c r="A6" s="7"/>
      <c r="B6" s="7"/>
      <c r="C6" s="7"/>
      <c r="D6" s="14" t="s">
        <v>3187</v>
      </c>
      <c r="E6" s="14" t="s">
        <v>3188</v>
      </c>
      <c r="F6" s="14" t="s">
        <v>3187</v>
      </c>
      <c r="G6" s="14" t="s">
        <v>3188</v>
      </c>
      <c r="H6" s="14" t="s">
        <v>3187</v>
      </c>
      <c r="I6" s="14" t="s">
        <v>3188</v>
      </c>
      <c r="J6" s="14" t="s">
        <v>3187</v>
      </c>
      <c r="K6" s="14" t="s">
        <v>3188</v>
      </c>
      <c r="L6" s="7"/>
      <c r="M6" s="14" t="s">
        <v>3187</v>
      </c>
      <c r="N6" s="14" t="s">
        <v>3188</v>
      </c>
      <c r="O6" s="14" t="s">
        <v>3187</v>
      </c>
      <c r="P6" s="14" t="s">
        <v>3188</v>
      </c>
      <c r="Q6" s="14" t="s">
        <v>3187</v>
      </c>
      <c r="R6" s="14" t="s">
        <v>3188</v>
      </c>
      <c r="S6" s="14" t="s">
        <v>3187</v>
      </c>
      <c r="T6" s="14" t="s">
        <v>3188</v>
      </c>
      <c r="U6" s="7"/>
    </row>
    <row r="7" ht="32.1" customHeight="1" spans="1:21">
      <c r="A7" s="6"/>
      <c r="B7" s="6" t="s">
        <v>3189</v>
      </c>
      <c r="C7" s="6" t="s">
        <v>3190</v>
      </c>
      <c r="D7" s="14" t="s">
        <v>3191</v>
      </c>
      <c r="E7" s="14" t="s">
        <v>3192</v>
      </c>
      <c r="F7" s="14" t="s">
        <v>3193</v>
      </c>
      <c r="G7" s="14" t="s">
        <v>3194</v>
      </c>
      <c r="H7" s="14" t="s">
        <v>3195</v>
      </c>
      <c r="I7" s="14" t="s">
        <v>3213</v>
      </c>
      <c r="J7" s="14" t="s">
        <v>3217</v>
      </c>
      <c r="K7" s="14" t="s">
        <v>3221</v>
      </c>
      <c r="L7" s="6" t="s">
        <v>3227</v>
      </c>
      <c r="M7" s="14" t="s">
        <v>3198</v>
      </c>
      <c r="N7" s="14" t="s">
        <v>3201</v>
      </c>
      <c r="O7" s="14" t="s">
        <v>3204</v>
      </c>
      <c r="P7" s="14" t="s">
        <v>3207</v>
      </c>
      <c r="Q7" s="14" t="s">
        <v>3211</v>
      </c>
      <c r="R7" s="14" t="s">
        <v>3215</v>
      </c>
      <c r="S7" s="14" t="s">
        <v>3219</v>
      </c>
      <c r="T7" s="14" t="s">
        <v>3223</v>
      </c>
      <c r="U7" s="6" t="s">
        <v>3225</v>
      </c>
    </row>
    <row r="8" ht="32.1" customHeight="1" spans="1:21">
      <c r="A8" s="8"/>
      <c r="B8" s="8" t="s">
        <v>3269</v>
      </c>
      <c r="C8" s="12"/>
      <c r="D8" s="12"/>
      <c r="E8" s="12"/>
      <c r="F8" s="12"/>
      <c r="G8" s="12"/>
      <c r="H8" s="12"/>
      <c r="I8" s="12"/>
      <c r="J8" s="12"/>
      <c r="K8" s="12"/>
      <c r="L8" s="12"/>
      <c r="M8" s="12"/>
      <c r="N8" s="12"/>
      <c r="O8" s="12"/>
      <c r="P8" s="12"/>
      <c r="Q8" s="12"/>
      <c r="R8" s="12"/>
      <c r="S8" s="12"/>
      <c r="T8" s="12"/>
      <c r="U8" s="23"/>
    </row>
    <row r="9" ht="32.1" customHeight="1" spans="1:21">
      <c r="A9" s="8"/>
      <c r="B9" s="15" t="s">
        <v>3270</v>
      </c>
      <c r="C9" s="12"/>
      <c r="D9" s="12"/>
      <c r="E9" s="12"/>
      <c r="F9" s="12"/>
      <c r="G9" s="12"/>
      <c r="H9" s="12"/>
      <c r="I9" s="12"/>
      <c r="J9" s="12"/>
      <c r="K9" s="12"/>
      <c r="L9" s="12"/>
      <c r="M9" s="12"/>
      <c r="N9" s="12"/>
      <c r="O9" s="12"/>
      <c r="P9" s="12"/>
      <c r="Q9" s="12"/>
      <c r="R9" s="12"/>
      <c r="S9" s="12"/>
      <c r="T9" s="12"/>
      <c r="U9" s="23"/>
    </row>
    <row r="10" ht="32.1" customHeight="1" spans="1:21">
      <c r="A10" s="8"/>
      <c r="B10" s="16" t="s">
        <v>2536</v>
      </c>
      <c r="C10" s="12"/>
      <c r="D10" s="12"/>
      <c r="E10" s="12"/>
      <c r="F10" s="12"/>
      <c r="G10" s="12"/>
      <c r="H10" s="12"/>
      <c r="I10" s="12"/>
      <c r="J10" s="12"/>
      <c r="K10" s="12"/>
      <c r="L10" s="12"/>
      <c r="M10" s="12"/>
      <c r="N10" s="12"/>
      <c r="O10" s="12"/>
      <c r="P10" s="12"/>
      <c r="Q10" s="12"/>
      <c r="R10" s="12"/>
      <c r="S10" s="12"/>
      <c r="T10" s="12"/>
      <c r="U10" s="23"/>
    </row>
    <row r="11" ht="32.1" customHeight="1" outlineLevel="1" spans="1:21">
      <c r="A11" s="8"/>
      <c r="B11" s="16" t="s">
        <v>3271</v>
      </c>
      <c r="C11" s="12"/>
      <c r="D11" s="12"/>
      <c r="E11" s="12"/>
      <c r="F11" s="12"/>
      <c r="G11" s="12"/>
      <c r="H11" s="12"/>
      <c r="I11" s="12"/>
      <c r="J11" s="12"/>
      <c r="K11" s="12"/>
      <c r="L11" s="12"/>
      <c r="M11" s="12"/>
      <c r="N11" s="12"/>
      <c r="O11" s="12"/>
      <c r="P11" s="12"/>
      <c r="Q11" s="12"/>
      <c r="R11" s="12"/>
      <c r="S11" s="12"/>
      <c r="T11" s="12"/>
      <c r="U11" s="23"/>
    </row>
    <row r="12" ht="32.1" customHeight="1" spans="1:21">
      <c r="A12" s="8"/>
      <c r="B12" s="15" t="s">
        <v>3272</v>
      </c>
      <c r="C12" s="12"/>
      <c r="D12" s="12"/>
      <c r="E12" s="12"/>
      <c r="F12" s="12"/>
      <c r="G12" s="12"/>
      <c r="H12" s="12"/>
      <c r="I12" s="12"/>
      <c r="J12" s="12"/>
      <c r="K12" s="12"/>
      <c r="L12" s="12"/>
      <c r="M12" s="12"/>
      <c r="N12" s="12"/>
      <c r="O12" s="12"/>
      <c r="P12" s="12"/>
      <c r="Q12" s="12"/>
      <c r="R12" s="12"/>
      <c r="S12" s="12"/>
      <c r="T12" s="12"/>
      <c r="U12" s="23"/>
    </row>
    <row r="13" ht="32.1" customHeight="1" spans="1:21">
      <c r="A13" s="8"/>
      <c r="B13" s="16" t="s">
        <v>3273</v>
      </c>
      <c r="C13" s="12"/>
      <c r="D13" s="12"/>
      <c r="E13" s="12"/>
      <c r="F13" s="12"/>
      <c r="G13" s="12"/>
      <c r="H13" s="12"/>
      <c r="I13" s="12"/>
      <c r="J13" s="12"/>
      <c r="K13" s="12"/>
      <c r="L13" s="12"/>
      <c r="M13" s="12"/>
      <c r="N13" s="12"/>
      <c r="O13" s="12"/>
      <c r="P13" s="12"/>
      <c r="Q13" s="12"/>
      <c r="R13" s="12"/>
      <c r="S13" s="12"/>
      <c r="T13" s="12"/>
      <c r="U13" s="23"/>
    </row>
    <row r="14" ht="32.1" customHeight="1" outlineLevel="1" spans="1:21">
      <c r="A14" s="8"/>
      <c r="B14" s="16" t="s">
        <v>3274</v>
      </c>
      <c r="C14" s="12"/>
      <c r="D14" s="12"/>
      <c r="E14" s="12"/>
      <c r="F14" s="12"/>
      <c r="G14" s="12"/>
      <c r="H14" s="12"/>
      <c r="I14" s="12"/>
      <c r="J14" s="12"/>
      <c r="K14" s="12"/>
      <c r="L14" s="12"/>
      <c r="M14" s="12"/>
      <c r="N14" s="12"/>
      <c r="O14" s="12"/>
      <c r="P14" s="12"/>
      <c r="Q14" s="12"/>
      <c r="R14" s="12"/>
      <c r="S14" s="12"/>
      <c r="T14" s="12"/>
      <c r="U14" s="23"/>
    </row>
    <row r="15" ht="32.1" customHeight="1" outlineLevel="1" spans="1:21">
      <c r="A15" s="8"/>
      <c r="B15" s="16" t="s">
        <v>3275</v>
      </c>
      <c r="C15" s="12"/>
      <c r="D15" s="12"/>
      <c r="E15" s="12"/>
      <c r="F15" s="12"/>
      <c r="G15" s="12"/>
      <c r="H15" s="12"/>
      <c r="I15" s="12"/>
      <c r="J15" s="12"/>
      <c r="K15" s="12"/>
      <c r="L15" s="12"/>
      <c r="M15" s="12"/>
      <c r="N15" s="12"/>
      <c r="O15" s="12"/>
      <c r="P15" s="12"/>
      <c r="Q15" s="12"/>
      <c r="R15" s="12"/>
      <c r="S15" s="12"/>
      <c r="T15" s="12"/>
      <c r="U15" s="23"/>
    </row>
    <row r="16" ht="32.1" customHeight="1" outlineLevel="1" spans="1:21">
      <c r="A16" s="8"/>
      <c r="B16" s="16" t="s">
        <v>3276</v>
      </c>
      <c r="C16" s="12"/>
      <c r="D16" s="12"/>
      <c r="E16" s="12"/>
      <c r="F16" s="12"/>
      <c r="G16" s="12"/>
      <c r="H16" s="12"/>
      <c r="I16" s="12"/>
      <c r="J16" s="12"/>
      <c r="K16" s="12"/>
      <c r="L16" s="12"/>
      <c r="M16" s="12"/>
      <c r="N16" s="12"/>
      <c r="O16" s="12"/>
      <c r="P16" s="12"/>
      <c r="Q16" s="12"/>
      <c r="R16" s="12"/>
      <c r="S16" s="12"/>
      <c r="T16" s="12"/>
      <c r="U16" s="23"/>
    </row>
    <row r="17" ht="32.1" customHeight="1" outlineLevel="1" spans="1:21">
      <c r="A17" s="8"/>
      <c r="B17" s="16" t="s">
        <v>3277</v>
      </c>
      <c r="C17" s="12"/>
      <c r="D17" s="12"/>
      <c r="E17" s="12"/>
      <c r="F17" s="12"/>
      <c r="G17" s="12"/>
      <c r="H17" s="12"/>
      <c r="I17" s="12"/>
      <c r="J17" s="12"/>
      <c r="K17" s="12"/>
      <c r="L17" s="12"/>
      <c r="M17" s="12"/>
      <c r="N17" s="12"/>
      <c r="O17" s="12"/>
      <c r="P17" s="12"/>
      <c r="Q17" s="12"/>
      <c r="R17" s="12"/>
      <c r="S17" s="12"/>
      <c r="T17" s="12"/>
      <c r="U17" s="23"/>
    </row>
    <row r="18" ht="32.1" customHeight="1" outlineLevel="1" spans="1:21">
      <c r="A18" s="8"/>
      <c r="B18" s="16" t="s">
        <v>3278</v>
      </c>
      <c r="C18" s="12"/>
      <c r="D18" s="12"/>
      <c r="E18" s="12"/>
      <c r="F18" s="12"/>
      <c r="G18" s="12"/>
      <c r="H18" s="12"/>
      <c r="I18" s="12"/>
      <c r="J18" s="12"/>
      <c r="K18" s="12"/>
      <c r="L18" s="12"/>
      <c r="M18" s="12"/>
      <c r="N18" s="12"/>
      <c r="O18" s="12"/>
      <c r="P18" s="12"/>
      <c r="Q18" s="12"/>
      <c r="R18" s="12"/>
      <c r="S18" s="12"/>
      <c r="T18" s="12"/>
      <c r="U18" s="23"/>
    </row>
    <row r="19" ht="32.1" customHeight="1" outlineLevel="1" spans="1:21">
      <c r="A19" s="8"/>
      <c r="B19" s="16" t="s">
        <v>3279</v>
      </c>
      <c r="C19" s="12"/>
      <c r="D19" s="12"/>
      <c r="E19" s="12"/>
      <c r="F19" s="12"/>
      <c r="G19" s="12"/>
      <c r="H19" s="12"/>
      <c r="I19" s="12"/>
      <c r="J19" s="12"/>
      <c r="K19" s="12"/>
      <c r="L19" s="12"/>
      <c r="M19" s="12"/>
      <c r="N19" s="12"/>
      <c r="O19" s="12"/>
      <c r="P19" s="12"/>
      <c r="Q19" s="12"/>
      <c r="R19" s="12"/>
      <c r="S19" s="12"/>
      <c r="T19" s="12"/>
      <c r="U19" s="23"/>
    </row>
    <row r="20" ht="32.1" customHeight="1" spans="1:21">
      <c r="A20" s="8"/>
      <c r="B20" s="17" t="s">
        <v>3280</v>
      </c>
      <c r="C20" s="12"/>
      <c r="D20" s="12"/>
      <c r="E20" s="12"/>
      <c r="F20" s="12"/>
      <c r="G20" s="12"/>
      <c r="H20" s="12"/>
      <c r="I20" s="12"/>
      <c r="J20" s="12"/>
      <c r="K20" s="12"/>
      <c r="L20" s="12"/>
      <c r="M20" s="12"/>
      <c r="N20" s="12"/>
      <c r="O20" s="12"/>
      <c r="P20" s="12"/>
      <c r="Q20" s="12"/>
      <c r="R20" s="12"/>
      <c r="S20" s="12"/>
      <c r="T20" s="12"/>
      <c r="U20" s="23"/>
    </row>
    <row r="21" ht="32.1" customHeight="1" outlineLevel="1" spans="1:21">
      <c r="A21" s="8"/>
      <c r="B21" s="18" t="s">
        <v>3281</v>
      </c>
      <c r="C21" s="12"/>
      <c r="D21" s="12"/>
      <c r="E21" s="12"/>
      <c r="F21" s="12"/>
      <c r="G21" s="12"/>
      <c r="H21" s="12"/>
      <c r="I21" s="12"/>
      <c r="J21" s="12"/>
      <c r="K21" s="12"/>
      <c r="L21" s="12"/>
      <c r="M21" s="12"/>
      <c r="N21" s="12"/>
      <c r="O21" s="12"/>
      <c r="P21" s="12"/>
      <c r="Q21" s="12"/>
      <c r="R21" s="12"/>
      <c r="S21" s="12"/>
      <c r="T21" s="12"/>
      <c r="U21" s="23"/>
    </row>
    <row r="22" ht="32.1" customHeight="1" outlineLevel="1" spans="1:21">
      <c r="A22" s="8"/>
      <c r="B22" s="18" t="s">
        <v>3282</v>
      </c>
      <c r="C22" s="12"/>
      <c r="D22" s="12"/>
      <c r="E22" s="12"/>
      <c r="F22" s="12"/>
      <c r="G22" s="12"/>
      <c r="H22" s="12"/>
      <c r="I22" s="12"/>
      <c r="J22" s="12"/>
      <c r="K22" s="12"/>
      <c r="L22" s="12"/>
      <c r="M22" s="12"/>
      <c r="N22" s="12"/>
      <c r="O22" s="12"/>
      <c r="P22" s="12"/>
      <c r="Q22" s="12"/>
      <c r="R22" s="12"/>
      <c r="S22" s="12"/>
      <c r="T22" s="12"/>
      <c r="U22" s="23"/>
    </row>
    <row r="23" ht="32.1" customHeight="1" outlineLevel="1" spans="1:21">
      <c r="A23" s="8"/>
      <c r="B23" s="18" t="s">
        <v>3283</v>
      </c>
      <c r="C23" s="12"/>
      <c r="D23" s="12"/>
      <c r="E23" s="12"/>
      <c r="F23" s="12"/>
      <c r="G23" s="12"/>
      <c r="H23" s="12"/>
      <c r="I23" s="12"/>
      <c r="J23" s="12"/>
      <c r="K23" s="12"/>
      <c r="L23" s="12"/>
      <c r="M23" s="12"/>
      <c r="N23" s="12"/>
      <c r="O23" s="12"/>
      <c r="P23" s="12"/>
      <c r="Q23" s="12"/>
      <c r="R23" s="12"/>
      <c r="S23" s="12"/>
      <c r="T23" s="12"/>
      <c r="U23" s="23"/>
    </row>
    <row r="24" ht="32.1" customHeight="1" outlineLevel="1" spans="1:21">
      <c r="A24" s="8"/>
      <c r="B24" s="18" t="s">
        <v>3284</v>
      </c>
      <c r="C24" s="12"/>
      <c r="D24" s="12"/>
      <c r="E24" s="12"/>
      <c r="F24" s="12"/>
      <c r="G24" s="12"/>
      <c r="H24" s="12"/>
      <c r="I24" s="12"/>
      <c r="J24" s="12"/>
      <c r="K24" s="12"/>
      <c r="L24" s="12"/>
      <c r="M24" s="12"/>
      <c r="N24" s="12"/>
      <c r="O24" s="12"/>
      <c r="P24" s="12"/>
      <c r="Q24" s="12"/>
      <c r="R24" s="12"/>
      <c r="S24" s="12"/>
      <c r="T24" s="12"/>
      <c r="U24" s="23"/>
    </row>
    <row r="25" ht="32.1" customHeight="1" outlineLevel="1" spans="1:21">
      <c r="A25" s="8"/>
      <c r="B25" s="18" t="s">
        <v>3285</v>
      </c>
      <c r="C25" s="12"/>
      <c r="D25" s="12"/>
      <c r="E25" s="12"/>
      <c r="F25" s="12"/>
      <c r="G25" s="12"/>
      <c r="H25" s="12"/>
      <c r="I25" s="12"/>
      <c r="J25" s="12"/>
      <c r="K25" s="12"/>
      <c r="L25" s="12"/>
      <c r="M25" s="12"/>
      <c r="N25" s="12"/>
      <c r="O25" s="12"/>
      <c r="P25" s="12"/>
      <c r="Q25" s="12"/>
      <c r="R25" s="12"/>
      <c r="S25" s="12"/>
      <c r="T25" s="12"/>
      <c r="U25" s="23"/>
    </row>
    <row r="26" ht="32.1" customHeight="1" outlineLevel="1" spans="1:21">
      <c r="A26" s="8"/>
      <c r="B26" s="18" t="s">
        <v>3286</v>
      </c>
      <c r="C26" s="12"/>
      <c r="D26" s="12"/>
      <c r="E26" s="12"/>
      <c r="F26" s="12"/>
      <c r="G26" s="12"/>
      <c r="H26" s="12"/>
      <c r="I26" s="12"/>
      <c r="J26" s="12"/>
      <c r="K26" s="12"/>
      <c r="L26" s="12"/>
      <c r="M26" s="12"/>
      <c r="N26" s="12"/>
      <c r="O26" s="12"/>
      <c r="P26" s="12"/>
      <c r="Q26" s="12"/>
      <c r="R26" s="12"/>
      <c r="S26" s="12"/>
      <c r="T26" s="12"/>
      <c r="U26" s="23"/>
    </row>
    <row r="27" ht="32.1" customHeight="1" outlineLevel="1" spans="1:21">
      <c r="A27" s="8"/>
      <c r="B27" s="18" t="s">
        <v>3287</v>
      </c>
      <c r="C27" s="12"/>
      <c r="D27" s="12"/>
      <c r="E27" s="12"/>
      <c r="F27" s="12"/>
      <c r="G27" s="12"/>
      <c r="H27" s="12"/>
      <c r="I27" s="12"/>
      <c r="J27" s="12"/>
      <c r="K27" s="12"/>
      <c r="L27" s="12"/>
      <c r="M27" s="12"/>
      <c r="N27" s="12"/>
      <c r="O27" s="12"/>
      <c r="P27" s="12"/>
      <c r="Q27" s="12"/>
      <c r="R27" s="12"/>
      <c r="S27" s="12"/>
      <c r="T27" s="12"/>
      <c r="U27" s="23"/>
    </row>
    <row r="28" ht="32.1" customHeight="1" spans="1:21">
      <c r="A28" s="8"/>
      <c r="B28" s="17" t="s">
        <v>3288</v>
      </c>
      <c r="C28" s="12"/>
      <c r="D28" s="12"/>
      <c r="E28" s="12"/>
      <c r="F28" s="12"/>
      <c r="G28" s="12"/>
      <c r="H28" s="12"/>
      <c r="I28" s="12"/>
      <c r="J28" s="12"/>
      <c r="K28" s="12"/>
      <c r="L28" s="12"/>
      <c r="M28" s="12"/>
      <c r="N28" s="12"/>
      <c r="O28" s="12"/>
      <c r="P28" s="12"/>
      <c r="Q28" s="12"/>
      <c r="R28" s="12"/>
      <c r="S28" s="12"/>
      <c r="T28" s="12"/>
      <c r="U28" s="23"/>
    </row>
    <row r="29" ht="32.1" customHeight="1" outlineLevel="1" spans="1:21">
      <c r="A29" s="8"/>
      <c r="B29" s="18" t="s">
        <v>3289</v>
      </c>
      <c r="C29" s="12"/>
      <c r="D29" s="12"/>
      <c r="E29" s="12"/>
      <c r="F29" s="12"/>
      <c r="G29" s="12"/>
      <c r="H29" s="12"/>
      <c r="I29" s="12"/>
      <c r="J29" s="12"/>
      <c r="K29" s="12"/>
      <c r="L29" s="12"/>
      <c r="M29" s="12"/>
      <c r="N29" s="12"/>
      <c r="O29" s="12"/>
      <c r="P29" s="12"/>
      <c r="Q29" s="12"/>
      <c r="R29" s="12"/>
      <c r="S29" s="12"/>
      <c r="T29" s="12"/>
      <c r="U29" s="23"/>
    </row>
    <row r="30" ht="32.1" customHeight="1" spans="1:21">
      <c r="A30" s="8"/>
      <c r="B30" s="18" t="s">
        <v>3290</v>
      </c>
      <c r="C30" s="12"/>
      <c r="D30" s="12"/>
      <c r="E30" s="12"/>
      <c r="F30" s="12"/>
      <c r="G30" s="12"/>
      <c r="H30" s="12"/>
      <c r="I30" s="12"/>
      <c r="J30" s="12"/>
      <c r="K30" s="12"/>
      <c r="L30" s="12"/>
      <c r="M30" s="12"/>
      <c r="N30" s="12"/>
      <c r="O30" s="12"/>
      <c r="P30" s="12"/>
      <c r="Q30" s="12"/>
      <c r="R30" s="12"/>
      <c r="S30" s="12"/>
      <c r="T30" s="12"/>
      <c r="U30" s="23"/>
    </row>
    <row r="31" ht="32.1" customHeight="1" outlineLevel="1" spans="1:21">
      <c r="A31" s="8"/>
      <c r="B31" s="18" t="s">
        <v>3291</v>
      </c>
      <c r="C31" s="12"/>
      <c r="D31" s="12"/>
      <c r="E31" s="12"/>
      <c r="F31" s="12"/>
      <c r="G31" s="12"/>
      <c r="H31" s="12"/>
      <c r="I31" s="12"/>
      <c r="J31" s="12"/>
      <c r="K31" s="12"/>
      <c r="L31" s="12"/>
      <c r="M31" s="12"/>
      <c r="N31" s="12"/>
      <c r="O31" s="12"/>
      <c r="P31" s="12"/>
      <c r="Q31" s="12"/>
      <c r="R31" s="12"/>
      <c r="S31" s="12"/>
      <c r="T31" s="12"/>
      <c r="U31" s="23"/>
    </row>
    <row r="32" ht="32.1" customHeight="1" spans="1:21">
      <c r="A32" s="8"/>
      <c r="B32" s="17" t="s">
        <v>3292</v>
      </c>
      <c r="C32" s="12"/>
      <c r="D32" s="12"/>
      <c r="E32" s="12"/>
      <c r="F32" s="12"/>
      <c r="G32" s="12"/>
      <c r="H32" s="12"/>
      <c r="I32" s="12"/>
      <c r="J32" s="12"/>
      <c r="K32" s="12"/>
      <c r="L32" s="12"/>
      <c r="M32" s="12"/>
      <c r="N32" s="12"/>
      <c r="O32" s="12"/>
      <c r="P32" s="12"/>
      <c r="Q32" s="12"/>
      <c r="R32" s="12"/>
      <c r="S32" s="12"/>
      <c r="T32" s="12"/>
      <c r="U32" s="23"/>
    </row>
    <row r="33" ht="32.1" customHeight="1" outlineLevel="1" spans="1:21">
      <c r="A33" s="8"/>
      <c r="B33" s="18" t="s">
        <v>3293</v>
      </c>
      <c r="C33" s="12"/>
      <c r="D33" s="12"/>
      <c r="E33" s="12"/>
      <c r="F33" s="12"/>
      <c r="G33" s="12"/>
      <c r="H33" s="12"/>
      <c r="I33" s="12"/>
      <c r="J33" s="12"/>
      <c r="K33" s="12"/>
      <c r="L33" s="12"/>
      <c r="M33" s="12"/>
      <c r="N33" s="12"/>
      <c r="O33" s="12"/>
      <c r="P33" s="12"/>
      <c r="Q33" s="12"/>
      <c r="R33" s="12"/>
      <c r="S33" s="12"/>
      <c r="T33" s="12"/>
      <c r="U33" s="23"/>
    </row>
    <row r="34" ht="32.1" customHeight="1" spans="1:21">
      <c r="A34" s="8"/>
      <c r="B34" s="19" t="s">
        <v>3294</v>
      </c>
      <c r="C34" s="12"/>
      <c r="D34" s="12"/>
      <c r="E34" s="12"/>
      <c r="F34" s="12"/>
      <c r="G34" s="12"/>
      <c r="H34" s="12"/>
      <c r="I34" s="12"/>
      <c r="J34" s="12"/>
      <c r="K34" s="12"/>
      <c r="L34" s="12"/>
      <c r="M34" s="12"/>
      <c r="N34" s="12"/>
      <c r="O34" s="12"/>
      <c r="P34" s="12"/>
      <c r="Q34" s="12"/>
      <c r="R34" s="12"/>
      <c r="S34" s="12"/>
      <c r="T34" s="12"/>
      <c r="U34" s="23"/>
    </row>
    <row r="35" ht="32.1" customHeight="1" spans="1:21">
      <c r="A35" s="20" t="s">
        <v>3295</v>
      </c>
      <c r="B35" s="7"/>
      <c r="C35" s="12"/>
      <c r="D35" s="12"/>
      <c r="E35" s="12"/>
      <c r="F35" s="12"/>
      <c r="G35" s="12"/>
      <c r="H35" s="12"/>
      <c r="I35" s="12"/>
      <c r="J35" s="12"/>
      <c r="K35" s="12"/>
      <c r="L35" s="12"/>
      <c r="M35" s="12"/>
      <c r="N35" s="12"/>
      <c r="O35" s="12"/>
      <c r="P35" s="12"/>
      <c r="Q35" s="12"/>
      <c r="R35" s="12"/>
      <c r="S35" s="12"/>
      <c r="T35" s="12"/>
      <c r="U35" s="23"/>
    </row>
    <row r="36" ht="32.1" customHeight="1" spans="1:21">
      <c r="A36" s="20" t="s">
        <v>3214</v>
      </c>
      <c r="B36" s="7" t="s">
        <v>3214</v>
      </c>
      <c r="C36" s="12"/>
      <c r="D36" s="12"/>
      <c r="E36" s="11"/>
      <c r="F36" s="12"/>
      <c r="G36" s="11"/>
      <c r="H36" s="12"/>
      <c r="I36" s="11"/>
      <c r="J36" s="12"/>
      <c r="K36" s="11"/>
      <c r="L36" s="12"/>
      <c r="M36" s="12"/>
      <c r="N36" s="11"/>
      <c r="O36" s="12"/>
      <c r="P36" s="11"/>
      <c r="Q36" s="12"/>
      <c r="R36" s="11"/>
      <c r="S36" s="12"/>
      <c r="T36" s="11"/>
      <c r="U36" s="23"/>
    </row>
    <row r="37" ht="32.1" customHeight="1" spans="1:21">
      <c r="A37" s="20" t="s">
        <v>3218</v>
      </c>
      <c r="B37" s="7"/>
      <c r="C37" s="12"/>
      <c r="D37" s="12"/>
      <c r="E37" s="12"/>
      <c r="F37" s="12"/>
      <c r="G37" s="12"/>
      <c r="H37" s="12"/>
      <c r="I37" s="12"/>
      <c r="J37" s="12"/>
      <c r="K37" s="12"/>
      <c r="L37" s="12"/>
      <c r="M37" s="12"/>
      <c r="N37" s="12"/>
      <c r="O37" s="12"/>
      <c r="P37" s="12"/>
      <c r="Q37" s="12"/>
      <c r="R37" s="12"/>
      <c r="S37" s="12"/>
      <c r="T37" s="12"/>
      <c r="U37" s="23"/>
    </row>
    <row r="38" ht="32.1" customHeight="1" spans="1:21">
      <c r="A38" s="20" t="s">
        <v>3222</v>
      </c>
      <c r="B38" s="7" t="s">
        <v>3222</v>
      </c>
      <c r="C38" s="12"/>
      <c r="D38" s="12"/>
      <c r="E38" s="12"/>
      <c r="F38" s="12"/>
      <c r="G38" s="12"/>
      <c r="H38" s="12"/>
      <c r="I38" s="12"/>
      <c r="J38" s="12"/>
      <c r="K38" s="12"/>
      <c r="L38" s="12"/>
      <c r="M38" s="12"/>
      <c r="N38" s="12"/>
      <c r="O38" s="12"/>
      <c r="P38" s="12"/>
      <c r="Q38" s="12"/>
      <c r="R38" s="12"/>
      <c r="S38" s="12"/>
      <c r="T38" s="12"/>
      <c r="U38" s="23"/>
    </row>
    <row r="39" ht="32.1" customHeight="1" spans="1:21">
      <c r="A39" s="20" t="s">
        <v>3224</v>
      </c>
      <c r="B39" s="7"/>
      <c r="C39" s="12"/>
      <c r="D39" s="12"/>
      <c r="E39" s="12"/>
      <c r="F39" s="12"/>
      <c r="G39" s="12"/>
      <c r="H39" s="12"/>
      <c r="I39" s="12"/>
      <c r="J39" s="12"/>
      <c r="K39" s="12"/>
      <c r="L39" s="12"/>
      <c r="M39" s="12"/>
      <c r="N39" s="12"/>
      <c r="O39" s="12"/>
      <c r="P39" s="12"/>
      <c r="Q39" s="12"/>
      <c r="R39" s="12"/>
      <c r="S39" s="12"/>
      <c r="T39" s="12"/>
      <c r="U39" s="23"/>
    </row>
    <row r="40" ht="32.1" customHeight="1" spans="1:21">
      <c r="A40" s="21" t="s">
        <v>3296</v>
      </c>
      <c r="B40" s="22"/>
      <c r="C40" s="12"/>
      <c r="D40" s="12"/>
      <c r="E40" s="12"/>
      <c r="F40" s="12"/>
      <c r="G40" s="12"/>
      <c r="H40" s="12"/>
      <c r="I40" s="12"/>
      <c r="J40" s="12"/>
      <c r="K40" s="12"/>
      <c r="L40" s="12"/>
      <c r="M40" s="12"/>
      <c r="N40" s="12"/>
      <c r="O40" s="12"/>
      <c r="P40" s="12"/>
      <c r="Q40" s="12"/>
      <c r="R40" s="12"/>
      <c r="S40" s="12"/>
      <c r="T40" s="12"/>
      <c r="U40" s="23"/>
    </row>
    <row r="41" ht="44.7" customHeight="1" spans="1:21">
      <c r="A41" s="20" t="s">
        <v>3297</v>
      </c>
      <c r="B41" s="7"/>
      <c r="C41" s="11"/>
      <c r="D41" s="11"/>
      <c r="E41" s="11"/>
      <c r="F41" s="11"/>
      <c r="G41" s="11"/>
      <c r="H41" s="11"/>
      <c r="I41" s="11"/>
      <c r="J41" s="11"/>
      <c r="K41" s="11"/>
      <c r="L41" s="11"/>
      <c r="M41" s="11"/>
      <c r="N41" s="11"/>
      <c r="O41" s="11"/>
      <c r="P41" s="11"/>
      <c r="Q41" s="11"/>
      <c r="R41" s="11"/>
      <c r="S41" s="11"/>
      <c r="T41" s="11"/>
      <c r="U41" s="11"/>
    </row>
    <row r="42" spans="1:1">
      <c r="A42" s="2" t="s">
        <v>3298</v>
      </c>
    </row>
  </sheetData>
  <mergeCells count="24">
    <mergeCell ref="A2:U2"/>
    <mergeCell ref="A3:U3"/>
    <mergeCell ref="C4:K4"/>
    <mergeCell ref="L4:T4"/>
    <mergeCell ref="D5:E5"/>
    <mergeCell ref="F5:G5"/>
    <mergeCell ref="H5:I5"/>
    <mergeCell ref="J5:K5"/>
    <mergeCell ref="M5:N5"/>
    <mergeCell ref="O5:P5"/>
    <mergeCell ref="Q5:R5"/>
    <mergeCell ref="S5:T5"/>
    <mergeCell ref="A35:B35"/>
    <mergeCell ref="A36:B36"/>
    <mergeCell ref="A37:B37"/>
    <mergeCell ref="A38:B38"/>
    <mergeCell ref="A39:B39"/>
    <mergeCell ref="A40:B40"/>
    <mergeCell ref="A41:U41"/>
    <mergeCell ref="A4:A6"/>
    <mergeCell ref="B4:B6"/>
    <mergeCell ref="C5:C6"/>
    <mergeCell ref="L5:L6"/>
    <mergeCell ref="U4:U6"/>
  </mergeCells>
  <pageMargins left="0.751388888888889" right="0.751388888888889" top="1" bottom="1" header="0.5" footer="0.5"/>
  <pageSetup paperSize="9" scale="59" fitToHeight="0"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35"/>
  <sheetViews>
    <sheetView tabSelected="1" workbookViewId="0">
      <selection activeCell="K29" sqref="K29"/>
    </sheetView>
  </sheetViews>
  <sheetFormatPr defaultColWidth="7.7" defaultRowHeight="13.5" outlineLevelCol="4"/>
  <cols>
    <col min="1" max="1" width="6.4" style="2" customWidth="1"/>
    <col min="2" max="2" width="45" style="2" customWidth="1"/>
    <col min="3" max="3" width="4.4" style="2" customWidth="1"/>
    <col min="4" max="5" width="14.9" style="2" customWidth="1"/>
    <col min="6" max="16384" width="7.7" style="2"/>
  </cols>
  <sheetData>
    <row r="1" ht="14.25" spans="1:1">
      <c r="A1" s="3" t="s">
        <v>3299</v>
      </c>
    </row>
    <row r="2" s="1" customFormat="1" ht="22.5" spans="1:5">
      <c r="A2" s="4" t="s">
        <v>3300</v>
      </c>
      <c r="B2" s="4"/>
      <c r="C2" s="4"/>
      <c r="D2" s="4"/>
      <c r="E2" s="4"/>
    </row>
    <row r="3" ht="21" customHeight="1" spans="1:5">
      <c r="A3" s="5" t="s">
        <v>19</v>
      </c>
      <c r="B3" s="5"/>
      <c r="C3" s="5"/>
      <c r="D3" s="5"/>
      <c r="E3" s="5"/>
    </row>
    <row r="4" ht="22.2" customHeight="1" spans="1:5">
      <c r="A4" s="6" t="s">
        <v>3301</v>
      </c>
      <c r="B4" s="7"/>
      <c r="C4" s="6" t="s">
        <v>3186</v>
      </c>
      <c r="D4" s="6" t="s">
        <v>3187</v>
      </c>
      <c r="E4" s="6" t="s">
        <v>3188</v>
      </c>
    </row>
    <row r="5" ht="22.2" customHeight="1" spans="1:5">
      <c r="A5" s="8" t="s">
        <v>3302</v>
      </c>
      <c r="B5" s="7"/>
      <c r="C5" s="6" t="s">
        <v>3190</v>
      </c>
      <c r="D5" s="8"/>
      <c r="E5" s="8"/>
    </row>
    <row r="6" ht="22.2" customHeight="1" spans="1:5">
      <c r="A6" s="8"/>
      <c r="B6" s="8" t="s">
        <v>3303</v>
      </c>
      <c r="C6" s="6" t="s">
        <v>3191</v>
      </c>
      <c r="D6" s="9"/>
      <c r="E6" s="9"/>
    </row>
    <row r="7" ht="22.2" customHeight="1" spans="1:5">
      <c r="A7" s="8"/>
      <c r="B7" s="8" t="s">
        <v>3304</v>
      </c>
      <c r="C7" s="6" t="s">
        <v>3192</v>
      </c>
      <c r="D7" s="9"/>
      <c r="E7" s="9"/>
    </row>
    <row r="8" ht="22.2" customHeight="1" spans="1:5">
      <c r="A8" s="8"/>
      <c r="B8" s="8" t="s">
        <v>3305</v>
      </c>
      <c r="C8" s="6" t="s">
        <v>3193</v>
      </c>
      <c r="D8" s="9"/>
      <c r="E8" s="9"/>
    </row>
    <row r="9" ht="22.2" customHeight="1" spans="1:5">
      <c r="A9" s="8"/>
      <c r="B9" s="8" t="s">
        <v>3306</v>
      </c>
      <c r="C9" s="6" t="s">
        <v>3194</v>
      </c>
      <c r="D9" s="10" t="s">
        <v>3294</v>
      </c>
      <c r="E9" s="10" t="s">
        <v>3294</v>
      </c>
    </row>
    <row r="10" ht="22.2" customHeight="1" spans="1:5">
      <c r="A10" s="8"/>
      <c r="B10" s="8" t="s">
        <v>3307</v>
      </c>
      <c r="C10" s="6" t="s">
        <v>3195</v>
      </c>
      <c r="D10" s="10" t="s">
        <v>3294</v>
      </c>
      <c r="E10" s="10" t="s">
        <v>3294</v>
      </c>
    </row>
    <row r="11" ht="22.2" customHeight="1" spans="1:5">
      <c r="A11" s="8"/>
      <c r="B11" s="8" t="s">
        <v>3308</v>
      </c>
      <c r="C11" s="6" t="s">
        <v>3213</v>
      </c>
      <c r="D11" s="10" t="s">
        <v>3294</v>
      </c>
      <c r="E11" s="10" t="s">
        <v>3294</v>
      </c>
    </row>
    <row r="12" ht="22.2" customHeight="1" spans="1:5">
      <c r="A12" s="8"/>
      <c r="B12" s="8" t="s">
        <v>3309</v>
      </c>
      <c r="C12" s="6" t="s">
        <v>3217</v>
      </c>
      <c r="D12" s="10" t="s">
        <v>3294</v>
      </c>
      <c r="E12" s="10" t="s">
        <v>3294</v>
      </c>
    </row>
    <row r="13" ht="22.2" customHeight="1" spans="1:5">
      <c r="A13" s="8" t="s">
        <v>3310</v>
      </c>
      <c r="B13" s="7"/>
      <c r="C13" s="6" t="s">
        <v>3221</v>
      </c>
      <c r="D13" s="8"/>
      <c r="E13" s="8"/>
    </row>
    <row r="14" ht="22.2" customHeight="1" spans="1:5">
      <c r="A14" s="8"/>
      <c r="B14" s="8" t="s">
        <v>3311</v>
      </c>
      <c r="C14" s="6" t="s">
        <v>3227</v>
      </c>
      <c r="D14" s="11"/>
      <c r="E14" s="11"/>
    </row>
    <row r="15" ht="22.2" customHeight="1" spans="1:5">
      <c r="A15" s="8"/>
      <c r="B15" s="8" t="s">
        <v>3312</v>
      </c>
      <c r="C15" s="6" t="s">
        <v>3198</v>
      </c>
      <c r="D15" s="12"/>
      <c r="E15" s="12"/>
    </row>
    <row r="16" ht="22.2" customHeight="1" spans="1:5">
      <c r="A16" s="8"/>
      <c r="B16" s="8" t="s">
        <v>3313</v>
      </c>
      <c r="C16" s="6" t="s">
        <v>3201</v>
      </c>
      <c r="D16" s="12"/>
      <c r="E16" s="12"/>
    </row>
    <row r="17" ht="22.2" customHeight="1" spans="1:5">
      <c r="A17" s="8"/>
      <c r="B17" s="8" t="s">
        <v>3314</v>
      </c>
      <c r="C17" s="6" t="s">
        <v>3204</v>
      </c>
      <c r="D17" s="12"/>
      <c r="E17" s="12"/>
    </row>
    <row r="18" ht="22.2" customHeight="1" spans="1:5">
      <c r="A18" s="8"/>
      <c r="B18" s="8" t="s">
        <v>3315</v>
      </c>
      <c r="C18" s="6" t="s">
        <v>3207</v>
      </c>
      <c r="D18" s="12"/>
      <c r="E18" s="12"/>
    </row>
    <row r="19" ht="22.2" customHeight="1" spans="1:5">
      <c r="A19" s="8"/>
      <c r="B19" s="8" t="s">
        <v>3316</v>
      </c>
      <c r="C19" s="6" t="s">
        <v>3211</v>
      </c>
      <c r="D19" s="12"/>
      <c r="E19" s="12"/>
    </row>
    <row r="20" ht="22.2" customHeight="1" spans="1:5">
      <c r="A20" s="8"/>
      <c r="B20" s="8" t="s">
        <v>3317</v>
      </c>
      <c r="C20" s="6" t="s">
        <v>3215</v>
      </c>
      <c r="D20" s="12"/>
      <c r="E20" s="12"/>
    </row>
    <row r="21" ht="22.2" customHeight="1" spans="1:5">
      <c r="A21" s="8"/>
      <c r="B21" s="8" t="s">
        <v>3318</v>
      </c>
      <c r="C21" s="6" t="s">
        <v>3219</v>
      </c>
      <c r="D21" s="11"/>
      <c r="E21" s="11"/>
    </row>
    <row r="22" ht="22.2" customHeight="1" spans="1:5">
      <c r="A22" s="8"/>
      <c r="B22" s="8" t="s">
        <v>3312</v>
      </c>
      <c r="C22" s="6" t="s">
        <v>3223</v>
      </c>
      <c r="D22" s="12"/>
      <c r="E22" s="12"/>
    </row>
    <row r="23" ht="22.2" customHeight="1" spans="1:5">
      <c r="A23" s="8"/>
      <c r="B23" s="8" t="s">
        <v>3313</v>
      </c>
      <c r="C23" s="6" t="s">
        <v>3225</v>
      </c>
      <c r="D23" s="12"/>
      <c r="E23" s="12"/>
    </row>
    <row r="24" ht="22.2" customHeight="1" spans="1:5">
      <c r="A24" s="8"/>
      <c r="B24" s="8" t="s">
        <v>3314</v>
      </c>
      <c r="C24" s="6" t="s">
        <v>3229</v>
      </c>
      <c r="D24" s="12"/>
      <c r="E24" s="12"/>
    </row>
    <row r="25" ht="22.2" customHeight="1" spans="1:5">
      <c r="A25" s="8"/>
      <c r="B25" s="8" t="s">
        <v>3315</v>
      </c>
      <c r="C25" s="6" t="s">
        <v>3319</v>
      </c>
      <c r="D25" s="12"/>
      <c r="E25" s="12"/>
    </row>
    <row r="26" ht="22.2" customHeight="1" spans="1:5">
      <c r="A26" s="8"/>
      <c r="B26" s="8" t="s">
        <v>3316</v>
      </c>
      <c r="C26" s="6" t="s">
        <v>3320</v>
      </c>
      <c r="D26" s="12"/>
      <c r="E26" s="12"/>
    </row>
    <row r="27" ht="22.2" customHeight="1" spans="1:5">
      <c r="A27" s="8"/>
      <c r="B27" s="8" t="s">
        <v>3317</v>
      </c>
      <c r="C27" s="6" t="s">
        <v>3321</v>
      </c>
      <c r="D27" s="12"/>
      <c r="E27" s="12"/>
    </row>
    <row r="28" ht="22.2" customHeight="1" spans="1:5">
      <c r="A28" s="8" t="s">
        <v>3322</v>
      </c>
      <c r="B28" s="7"/>
      <c r="C28" s="6" t="s">
        <v>3323</v>
      </c>
      <c r="D28" s="8"/>
      <c r="E28" s="8"/>
    </row>
    <row r="29" ht="22.2" customHeight="1" spans="1:5">
      <c r="A29" s="8"/>
      <c r="B29" s="8" t="s">
        <v>3324</v>
      </c>
      <c r="C29" s="6" t="s">
        <v>3325</v>
      </c>
      <c r="D29" s="10" t="s">
        <v>3294</v>
      </c>
      <c r="E29" s="10" t="s">
        <v>3294</v>
      </c>
    </row>
    <row r="30" ht="22.2" customHeight="1" spans="1:5">
      <c r="A30" s="8"/>
      <c r="B30" s="8" t="s">
        <v>3326</v>
      </c>
      <c r="C30" s="6" t="s">
        <v>3327</v>
      </c>
      <c r="D30" s="10" t="s">
        <v>3294</v>
      </c>
      <c r="E30" s="10" t="s">
        <v>3294</v>
      </c>
    </row>
    <row r="31" ht="22.2" customHeight="1" spans="1:5">
      <c r="A31" s="8" t="s">
        <v>3328</v>
      </c>
      <c r="B31" s="7"/>
      <c r="C31" s="6" t="s">
        <v>3329</v>
      </c>
      <c r="D31" s="8"/>
      <c r="E31" s="8"/>
    </row>
    <row r="32" ht="22.2" customHeight="1" spans="1:5">
      <c r="A32" s="8"/>
      <c r="B32" s="8" t="s">
        <v>3330</v>
      </c>
      <c r="C32" s="6" t="s">
        <v>3331</v>
      </c>
      <c r="D32" s="10" t="s">
        <v>3294</v>
      </c>
      <c r="E32" s="10" t="s">
        <v>3294</v>
      </c>
    </row>
    <row r="33" ht="22.2" customHeight="1" spans="1:5">
      <c r="A33" s="8"/>
      <c r="B33" s="8" t="s">
        <v>3332</v>
      </c>
      <c r="C33" s="6" t="s">
        <v>3333</v>
      </c>
      <c r="D33" s="10" t="s">
        <v>3294</v>
      </c>
      <c r="E33" s="10" t="s">
        <v>3294</v>
      </c>
    </row>
    <row r="34" ht="22.2" customHeight="1" spans="1:5">
      <c r="A34" s="8" t="s">
        <v>3334</v>
      </c>
      <c r="B34" s="8"/>
      <c r="C34" s="6"/>
      <c r="D34" s="11"/>
      <c r="E34" s="11"/>
    </row>
    <row r="35" spans="1:1">
      <c r="A35" s="2" t="s">
        <v>3335</v>
      </c>
    </row>
  </sheetData>
  <mergeCells count="8">
    <mergeCell ref="A2:E2"/>
    <mergeCell ref="A3:E3"/>
    <mergeCell ref="A4:B4"/>
    <mergeCell ref="A5:B5"/>
    <mergeCell ref="A13:B13"/>
    <mergeCell ref="A28:B28"/>
    <mergeCell ref="A31:B31"/>
    <mergeCell ref="A34:E34"/>
  </mergeCells>
  <pageMargins left="0.629166666666667" right="0.235416666666667" top="0.629166666666667" bottom="0.432638888888889" header="0.235416666666667" footer="0.5"/>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7" sqref="A17"/>
    </sheetView>
  </sheetViews>
  <sheetFormatPr defaultColWidth="9" defaultRowHeight="14.25"/>
  <cols>
    <col min="1" max="1" width="117.4" style="274" customWidth="1"/>
    <col min="2" max="16384" width="9" style="274"/>
  </cols>
  <sheetData>
    <row r="1" ht="48.75" customHeight="1" spans="1:1">
      <c r="A1" s="275" t="s">
        <v>1</v>
      </c>
    </row>
    <row r="2" s="272" customFormat="1" ht="27.9" customHeight="1" spans="1:1">
      <c r="A2" s="276" t="s">
        <v>2</v>
      </c>
    </row>
    <row r="3" s="272" customFormat="1" ht="27.9" customHeight="1" spans="1:1">
      <c r="A3" s="276" t="s">
        <v>3</v>
      </c>
    </row>
    <row r="4" s="272" customFormat="1" ht="27.9" customHeight="1" spans="1:1">
      <c r="A4" s="276" t="s">
        <v>4</v>
      </c>
    </row>
    <row r="5" s="272" customFormat="1" ht="27.9" customHeight="1" spans="1:1">
      <c r="A5" s="276" t="s">
        <v>5</v>
      </c>
    </row>
    <row r="6" s="272" customFormat="1" ht="27.9" customHeight="1" spans="1:1">
      <c r="A6" s="276" t="s">
        <v>6</v>
      </c>
    </row>
    <row r="7" s="272" customFormat="1" ht="27.9" customHeight="1" spans="1:1">
      <c r="A7" s="276" t="s">
        <v>7</v>
      </c>
    </row>
    <row r="8" s="272" customFormat="1" ht="27.9" customHeight="1" spans="1:1">
      <c r="A8" s="276" t="s">
        <v>8</v>
      </c>
    </row>
    <row r="9" s="272" customFormat="1" ht="27.9" customHeight="1" spans="1:1">
      <c r="A9" s="276" t="s">
        <v>9</v>
      </c>
    </row>
    <row r="10" s="272" customFormat="1" ht="27.9" customHeight="1" spans="1:1">
      <c r="A10" s="276" t="s">
        <v>10</v>
      </c>
    </row>
    <row r="11" s="272" customFormat="1" ht="27.9" customHeight="1" spans="1:1">
      <c r="A11" s="276" t="s">
        <v>11</v>
      </c>
    </row>
    <row r="12" s="272" customFormat="1" ht="27.9" customHeight="1" spans="1:1">
      <c r="A12" s="276" t="s">
        <v>12</v>
      </c>
    </row>
    <row r="13" s="272" customFormat="1" ht="27.9" customHeight="1" spans="1:1">
      <c r="A13" s="276" t="s">
        <v>13</v>
      </c>
    </row>
    <row r="14" s="272" customFormat="1" ht="27.9" customHeight="1" spans="1:1">
      <c r="A14" s="276" t="s">
        <v>14</v>
      </c>
    </row>
    <row r="15" s="273" customFormat="1" ht="27.9" customHeight="1" spans="1:1">
      <c r="A15" s="276" t="s">
        <v>15</v>
      </c>
    </row>
    <row r="16" ht="27.9" customHeight="1" spans="1:1">
      <c r="A16" s="276" t="s">
        <v>16</v>
      </c>
    </row>
  </sheetData>
  <printOptions horizontalCentered="1"/>
  <pageMargins left="0.75" right="0.75" top="0.438888888888889" bottom="0.659027777777778" header="0.21875" footer="0.509027777777778"/>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G33"/>
  <sheetViews>
    <sheetView showGridLines="0" showZeros="0" zoomScale="115" zoomScaleNormal="115" topLeftCell="B1" workbookViewId="0">
      <pane ySplit="5" topLeftCell="A18" activePane="bottomLeft" state="frozen"/>
      <selection/>
      <selection pane="bottomLeft" activeCell="E33" sqref="E33"/>
    </sheetView>
  </sheetViews>
  <sheetFormatPr defaultColWidth="9" defaultRowHeight="13.5" outlineLevelCol="6"/>
  <cols>
    <col min="1" max="1" width="11.8" style="39" customWidth="1"/>
    <col min="2" max="2" width="22.9333333333333" style="39" customWidth="1"/>
    <col min="3" max="7" width="19.9" style="40" customWidth="1"/>
    <col min="8" max="16384" width="9" style="39"/>
  </cols>
  <sheetData>
    <row r="1" ht="18" customHeight="1" spans="1:1">
      <c r="A1" s="41" t="s">
        <v>17</v>
      </c>
    </row>
    <row r="2" s="37" customFormat="1" ht="22.5" spans="1:7">
      <c r="A2" s="42" t="s">
        <v>18</v>
      </c>
      <c r="B2" s="42"/>
      <c r="C2" s="43"/>
      <c r="D2" s="43"/>
      <c r="E2" s="43"/>
      <c r="F2" s="43"/>
      <c r="G2" s="43"/>
    </row>
    <row r="3" ht="20.25" customHeight="1" spans="7:7">
      <c r="G3" s="44" t="s">
        <v>19</v>
      </c>
    </row>
    <row r="4" ht="31.5" customHeight="1" spans="1:7">
      <c r="A4" s="258" t="s">
        <v>20</v>
      </c>
      <c r="B4" s="259"/>
      <c r="C4" s="46" t="s">
        <v>21</v>
      </c>
      <c r="D4" s="46" t="s">
        <v>22</v>
      </c>
      <c r="E4" s="260" t="s">
        <v>23</v>
      </c>
      <c r="F4" s="261"/>
      <c r="G4" s="262"/>
    </row>
    <row r="5" ht="33.9" customHeight="1" spans="1:7">
      <c r="A5" s="76" t="s">
        <v>24</v>
      </c>
      <c r="B5" s="76" t="s">
        <v>25</v>
      </c>
      <c r="C5" s="49"/>
      <c r="D5" s="49"/>
      <c r="E5" s="69" t="s">
        <v>26</v>
      </c>
      <c r="F5" s="70" t="s">
        <v>27</v>
      </c>
      <c r="G5" s="70" t="s">
        <v>28</v>
      </c>
    </row>
    <row r="6" ht="20.1" customHeight="1" spans="1:7">
      <c r="A6" s="189">
        <v>101</v>
      </c>
      <c r="B6" s="85" t="s">
        <v>29</v>
      </c>
      <c r="C6" s="190">
        <f>SUM(C7:C22)</f>
        <v>67000</v>
      </c>
      <c r="D6" s="190">
        <f>SUM(D7:D22)</f>
        <v>60416</v>
      </c>
      <c r="E6" s="190">
        <f>SUM(E7:E22)</f>
        <v>67000</v>
      </c>
      <c r="F6" s="263">
        <f>IF(C6&gt;0,E6/C6,0)</f>
        <v>1</v>
      </c>
      <c r="G6" s="263">
        <f>IF(D6&gt;0,E6/D6,0)</f>
        <v>1.10897775423729</v>
      </c>
    </row>
    <row r="7" ht="20.1" customHeight="1" spans="1:7">
      <c r="A7" s="196">
        <v>10101</v>
      </c>
      <c r="B7" s="196" t="s">
        <v>30</v>
      </c>
      <c r="C7" s="55">
        <v>22154</v>
      </c>
      <c r="D7" s="264">
        <v>15870</v>
      </c>
      <c r="E7" s="193">
        <v>22154</v>
      </c>
      <c r="F7" s="265">
        <f>IF(C7&gt;0,E7/C7,0)</f>
        <v>1</v>
      </c>
      <c r="G7" s="265">
        <f>IF(D7&gt;0,E7/D7,0)</f>
        <v>1.39596723377442</v>
      </c>
    </row>
    <row r="8" ht="20.1" customHeight="1" spans="1:7">
      <c r="A8" s="196">
        <v>10104</v>
      </c>
      <c r="B8" s="196" t="s">
        <v>31</v>
      </c>
      <c r="C8" s="55">
        <v>9183</v>
      </c>
      <c r="D8" s="264">
        <v>5258</v>
      </c>
      <c r="E8" s="193">
        <v>4183</v>
      </c>
      <c r="F8" s="265">
        <f t="shared" ref="F8:F33" si="0">IF(C8&gt;0,E8/C8,0)</f>
        <v>0.455515626701514</v>
      </c>
      <c r="G8" s="265">
        <f t="shared" ref="G8:G33" si="1">IF(D8&gt;0,E8/D8,0)</f>
        <v>0.795549638645873</v>
      </c>
    </row>
    <row r="9" ht="20.1" customHeight="1" spans="1:7">
      <c r="A9" s="196">
        <v>10105</v>
      </c>
      <c r="B9" s="196" t="s">
        <v>32</v>
      </c>
      <c r="C9" s="55"/>
      <c r="D9" s="193"/>
      <c r="E9" s="193"/>
      <c r="F9" s="265">
        <f t="shared" si="0"/>
        <v>0</v>
      </c>
      <c r="G9" s="265">
        <f t="shared" si="1"/>
        <v>0</v>
      </c>
    </row>
    <row r="10" ht="20.1" customHeight="1" spans="1:7">
      <c r="A10" s="196">
        <v>10106</v>
      </c>
      <c r="B10" s="196" t="s">
        <v>33</v>
      </c>
      <c r="C10" s="55">
        <v>515</v>
      </c>
      <c r="D10" s="266">
        <v>481</v>
      </c>
      <c r="E10" s="266">
        <v>515</v>
      </c>
      <c r="F10" s="265">
        <f t="shared" si="0"/>
        <v>1</v>
      </c>
      <c r="G10" s="265">
        <f t="shared" si="1"/>
        <v>1.07068607068607</v>
      </c>
    </row>
    <row r="11" ht="20.1" customHeight="1" spans="1:7">
      <c r="A11" s="196">
        <v>10107</v>
      </c>
      <c r="B11" s="196" t="s">
        <v>34</v>
      </c>
      <c r="C11" s="55">
        <v>220</v>
      </c>
      <c r="D11" s="266">
        <v>2414</v>
      </c>
      <c r="E11" s="266">
        <v>220</v>
      </c>
      <c r="F11" s="265">
        <f t="shared" si="0"/>
        <v>1</v>
      </c>
      <c r="G11" s="265">
        <f t="shared" si="1"/>
        <v>0.0911350455675228</v>
      </c>
    </row>
    <row r="12" ht="20.1" customHeight="1" spans="1:7">
      <c r="A12" s="196">
        <v>10109</v>
      </c>
      <c r="B12" s="196" t="s">
        <v>35</v>
      </c>
      <c r="C12" s="55">
        <v>2020</v>
      </c>
      <c r="D12" s="264">
        <v>1368</v>
      </c>
      <c r="E12" s="264">
        <v>2020</v>
      </c>
      <c r="F12" s="265">
        <f t="shared" si="0"/>
        <v>1</v>
      </c>
      <c r="G12" s="265">
        <f t="shared" si="1"/>
        <v>1.4766081871345</v>
      </c>
    </row>
    <row r="13" ht="20.1" customHeight="1" spans="1:7">
      <c r="A13" s="196">
        <v>10110</v>
      </c>
      <c r="B13" s="196" t="s">
        <v>36</v>
      </c>
      <c r="C13" s="55">
        <v>2650</v>
      </c>
      <c r="D13" s="264">
        <v>5478</v>
      </c>
      <c r="E13" s="264">
        <v>5650</v>
      </c>
      <c r="F13" s="265">
        <f t="shared" si="0"/>
        <v>2.13207547169811</v>
      </c>
      <c r="G13" s="265">
        <f t="shared" si="1"/>
        <v>1.03139832055495</v>
      </c>
    </row>
    <row r="14" ht="20.1" customHeight="1" spans="1:7">
      <c r="A14" s="196">
        <v>10111</v>
      </c>
      <c r="B14" s="196" t="s">
        <v>37</v>
      </c>
      <c r="C14" s="55">
        <v>750</v>
      </c>
      <c r="D14" s="266">
        <v>677</v>
      </c>
      <c r="E14" s="266">
        <v>740</v>
      </c>
      <c r="F14" s="265">
        <f t="shared" si="0"/>
        <v>0.986666666666667</v>
      </c>
      <c r="G14" s="265">
        <f t="shared" si="1"/>
        <v>1.0930576070901</v>
      </c>
    </row>
    <row r="15" ht="20.1" customHeight="1" spans="1:7">
      <c r="A15" s="196">
        <v>10112</v>
      </c>
      <c r="B15" s="196" t="s">
        <v>38</v>
      </c>
      <c r="C15" s="55">
        <v>6560</v>
      </c>
      <c r="D15" s="264">
        <v>4878</v>
      </c>
      <c r="E15" s="264">
        <v>4560</v>
      </c>
      <c r="F15" s="265">
        <f t="shared" si="0"/>
        <v>0.695121951219512</v>
      </c>
      <c r="G15" s="265">
        <f t="shared" si="1"/>
        <v>0.934809348093481</v>
      </c>
    </row>
    <row r="16" ht="20.1" customHeight="1" spans="1:7">
      <c r="A16" s="196">
        <v>10113</v>
      </c>
      <c r="B16" s="196" t="s">
        <v>39</v>
      </c>
      <c r="C16" s="55">
        <v>4400</v>
      </c>
      <c r="D16" s="264">
        <v>0</v>
      </c>
      <c r="E16" s="264">
        <v>2400</v>
      </c>
      <c r="F16" s="265">
        <f t="shared" si="0"/>
        <v>0.545454545454545</v>
      </c>
      <c r="G16" s="265">
        <f t="shared" si="1"/>
        <v>0</v>
      </c>
    </row>
    <row r="17" ht="20.1" customHeight="1" spans="1:7">
      <c r="A17" s="196">
        <v>10114</v>
      </c>
      <c r="B17" s="196" t="s">
        <v>40</v>
      </c>
      <c r="C17" s="55">
        <v>5</v>
      </c>
      <c r="D17" s="266">
        <v>17</v>
      </c>
      <c r="E17" s="266">
        <v>18</v>
      </c>
      <c r="F17" s="265">
        <f t="shared" si="0"/>
        <v>3.6</v>
      </c>
      <c r="G17" s="265">
        <f t="shared" si="1"/>
        <v>1.05882352941176</v>
      </c>
    </row>
    <row r="18" ht="20.1" customHeight="1" spans="1:7">
      <c r="A18" s="196">
        <v>10118</v>
      </c>
      <c r="B18" s="196" t="s">
        <v>41</v>
      </c>
      <c r="C18" s="55">
        <v>12000</v>
      </c>
      <c r="D18" s="264">
        <v>17181</v>
      </c>
      <c r="E18" s="264">
        <v>17000</v>
      </c>
      <c r="F18" s="265">
        <f t="shared" si="0"/>
        <v>1.41666666666667</v>
      </c>
      <c r="G18" s="265">
        <f t="shared" si="1"/>
        <v>0.989465106804028</v>
      </c>
    </row>
    <row r="19" ht="20.1" customHeight="1" spans="1:7">
      <c r="A19" s="196">
        <v>10119</v>
      </c>
      <c r="B19" s="196" t="s">
        <v>42</v>
      </c>
      <c r="C19" s="55">
        <v>6540</v>
      </c>
      <c r="D19" s="264">
        <v>6794</v>
      </c>
      <c r="E19" s="264">
        <v>7540</v>
      </c>
      <c r="F19" s="265">
        <f t="shared" si="0"/>
        <v>1.15290519877676</v>
      </c>
      <c r="G19" s="265">
        <f t="shared" si="1"/>
        <v>1.10980276714748</v>
      </c>
    </row>
    <row r="20" ht="20.1" customHeight="1" spans="1:7">
      <c r="A20" s="196">
        <v>10120</v>
      </c>
      <c r="B20" s="196" t="s">
        <v>43</v>
      </c>
      <c r="C20" s="55"/>
      <c r="D20" s="193"/>
      <c r="E20" s="193"/>
      <c r="F20" s="265">
        <f t="shared" si="0"/>
        <v>0</v>
      </c>
      <c r="G20" s="265">
        <f t="shared" si="1"/>
        <v>0</v>
      </c>
    </row>
    <row r="21" ht="20.1" customHeight="1" spans="1:7">
      <c r="A21" s="196">
        <v>10121</v>
      </c>
      <c r="B21" s="196" t="s">
        <v>44</v>
      </c>
      <c r="C21" s="55">
        <v>3</v>
      </c>
      <c r="D21" s="193"/>
      <c r="E21" s="193"/>
      <c r="F21" s="265">
        <f t="shared" si="0"/>
        <v>0</v>
      </c>
      <c r="G21" s="265">
        <f t="shared" si="1"/>
        <v>0</v>
      </c>
    </row>
    <row r="22" ht="20.1" customHeight="1" spans="1:7">
      <c r="A22" s="196">
        <v>10199</v>
      </c>
      <c r="B22" s="196" t="s">
        <v>45</v>
      </c>
      <c r="C22" s="55"/>
      <c r="D22" s="193"/>
      <c r="E22" s="193"/>
      <c r="F22" s="265">
        <f t="shared" si="0"/>
        <v>0</v>
      </c>
      <c r="G22" s="265">
        <f t="shared" si="1"/>
        <v>0</v>
      </c>
    </row>
    <row r="23" ht="21" customHeight="1" spans="1:7">
      <c r="A23" s="189">
        <v>103</v>
      </c>
      <c r="B23" s="85" t="s">
        <v>46</v>
      </c>
      <c r="C23" s="190">
        <f>SUM(C24:C32)</f>
        <v>55000</v>
      </c>
      <c r="D23" s="190">
        <f>SUM(D24:D32)</f>
        <v>62084</v>
      </c>
      <c r="E23" s="190">
        <f t="shared" ref="D23:E23" si="2">SUM(E24:E31)</f>
        <v>63000</v>
      </c>
      <c r="F23" s="263">
        <f t="shared" si="0"/>
        <v>1.14545454545455</v>
      </c>
      <c r="G23" s="263">
        <f t="shared" si="1"/>
        <v>1.0147542039817</v>
      </c>
    </row>
    <row r="24" ht="20.1" customHeight="1" spans="1:7">
      <c r="A24" s="196">
        <v>10302</v>
      </c>
      <c r="B24" s="196" t="s">
        <v>47</v>
      </c>
      <c r="C24" s="193">
        <f>12000+30000</f>
        <v>42000</v>
      </c>
      <c r="D24" s="267">
        <f>25598+7000</f>
        <v>32598</v>
      </c>
      <c r="E24" s="193">
        <f>12000+30000+2000</f>
        <v>44000</v>
      </c>
      <c r="F24" s="265">
        <f t="shared" si="0"/>
        <v>1.04761904761905</v>
      </c>
      <c r="G24" s="265">
        <f t="shared" si="1"/>
        <v>1.34977605988097</v>
      </c>
    </row>
    <row r="25" ht="20.1" customHeight="1" spans="1:7">
      <c r="A25" s="196">
        <v>10304</v>
      </c>
      <c r="B25" s="196" t="s">
        <v>48</v>
      </c>
      <c r="C25" s="193">
        <v>3000</v>
      </c>
      <c r="D25" s="264">
        <v>388</v>
      </c>
      <c r="E25" s="193">
        <v>3000</v>
      </c>
      <c r="F25" s="265">
        <f t="shared" si="0"/>
        <v>1</v>
      </c>
      <c r="G25" s="265">
        <f t="shared" si="1"/>
        <v>7.7319587628866</v>
      </c>
    </row>
    <row r="26" ht="20.1" customHeight="1" spans="1:7">
      <c r="A26" s="196">
        <v>10305</v>
      </c>
      <c r="B26" s="196" t="s">
        <v>49</v>
      </c>
      <c r="C26" s="193">
        <v>2000</v>
      </c>
      <c r="D26" s="266">
        <v>92</v>
      </c>
      <c r="E26" s="193">
        <v>2000</v>
      </c>
      <c r="F26" s="265">
        <f t="shared" si="0"/>
        <v>1</v>
      </c>
      <c r="G26" s="265">
        <f t="shared" si="1"/>
        <v>21.7391304347826</v>
      </c>
    </row>
    <row r="27" ht="20.1" customHeight="1" spans="1:7">
      <c r="A27" s="196">
        <v>10306</v>
      </c>
      <c r="B27" s="196" t="s">
        <v>50</v>
      </c>
      <c r="C27" s="193"/>
      <c r="D27" s="193"/>
      <c r="E27" s="193"/>
      <c r="F27" s="265">
        <f t="shared" si="0"/>
        <v>0</v>
      </c>
      <c r="G27" s="265">
        <f t="shared" si="1"/>
        <v>0</v>
      </c>
    </row>
    <row r="28" ht="20.1" customHeight="1" spans="1:7">
      <c r="A28" s="196">
        <v>10307</v>
      </c>
      <c r="B28" s="196" t="s">
        <v>51</v>
      </c>
      <c r="C28" s="193">
        <f>3000+5000</f>
        <v>8000</v>
      </c>
      <c r="D28" s="264">
        <v>29005</v>
      </c>
      <c r="E28" s="193">
        <f>3000+5000+6000</f>
        <v>14000</v>
      </c>
      <c r="F28" s="265">
        <f t="shared" si="0"/>
        <v>1.75</v>
      </c>
      <c r="G28" s="265">
        <f t="shared" si="1"/>
        <v>0.482675400792967</v>
      </c>
    </row>
    <row r="29" ht="20.1" customHeight="1" spans="1:7">
      <c r="A29" s="196">
        <v>10308</v>
      </c>
      <c r="B29" s="196" t="s">
        <v>52</v>
      </c>
      <c r="C29" s="55"/>
      <c r="D29" s="266"/>
      <c r="E29" s="193"/>
      <c r="F29" s="265">
        <f t="shared" si="0"/>
        <v>0</v>
      </c>
      <c r="G29" s="265">
        <f t="shared" si="1"/>
        <v>0</v>
      </c>
    </row>
    <row r="30" s="257" customFormat="1" ht="20.1" customHeight="1" spans="1:7">
      <c r="A30" s="196">
        <v>10309</v>
      </c>
      <c r="B30" s="196" t="s">
        <v>53</v>
      </c>
      <c r="C30" s="268"/>
      <c r="D30" s="269"/>
      <c r="E30" s="269"/>
      <c r="F30" s="265">
        <f t="shared" si="0"/>
        <v>0</v>
      </c>
      <c r="G30" s="265">
        <f t="shared" si="1"/>
        <v>0</v>
      </c>
    </row>
    <row r="31" s="257" customFormat="1" ht="20.1" customHeight="1" spans="1:7">
      <c r="A31" s="196">
        <v>10399</v>
      </c>
      <c r="B31" s="196" t="s">
        <v>54</v>
      </c>
      <c r="C31" s="268"/>
      <c r="D31" s="264">
        <v>1</v>
      </c>
      <c r="E31" s="269"/>
      <c r="F31" s="265">
        <f t="shared" si="0"/>
        <v>0</v>
      </c>
      <c r="G31" s="265">
        <f t="shared" si="1"/>
        <v>0</v>
      </c>
    </row>
    <row r="32" s="257" customFormat="1" ht="20.1" customHeight="1" spans="1:7">
      <c r="A32" s="57"/>
      <c r="B32" s="59" t="s">
        <v>55</v>
      </c>
      <c r="C32" s="268"/>
      <c r="D32" s="269"/>
      <c r="E32" s="269"/>
      <c r="F32" s="265"/>
      <c r="G32" s="265"/>
    </row>
    <row r="33" ht="20.1" customHeight="1" spans="1:7">
      <c r="A33" s="270" t="s">
        <v>56</v>
      </c>
      <c r="B33" s="271"/>
      <c r="C33" s="190">
        <f>C6+C23</f>
        <v>122000</v>
      </c>
      <c r="D33" s="190">
        <f t="shared" ref="D33:E33" si="3">SUM(D6,D23)</f>
        <v>122500</v>
      </c>
      <c r="E33" s="190">
        <f t="shared" si="3"/>
        <v>130000</v>
      </c>
      <c r="F33" s="263">
        <f t="shared" si="0"/>
        <v>1.0655737704918</v>
      </c>
      <c r="G33" s="263">
        <f t="shared" si="1"/>
        <v>1.06122448979592</v>
      </c>
    </row>
  </sheetData>
  <autoFilter xmlns:etc="http://www.wps.cn/officeDocument/2017/etCustomData" ref="A4:G33" etc:filterBottomFollowUsedRange="0">
    <extLst/>
  </autoFilter>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70"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outlinePr summaryBelow="0"/>
  </sheetPr>
  <dimension ref="A1:G1323"/>
  <sheetViews>
    <sheetView showZeros="0" zoomScale="115" zoomScaleNormal="115" workbookViewId="0">
      <pane xSplit="2" ySplit="5" topLeftCell="C1322" activePane="bottomRight" state="frozen"/>
      <selection/>
      <selection pane="topRight"/>
      <selection pane="bottomLeft"/>
      <selection pane="bottomRight" activeCell="J1321" sqref="J1321"/>
    </sheetView>
  </sheetViews>
  <sheetFormatPr defaultColWidth="9" defaultRowHeight="13.5" outlineLevelCol="6"/>
  <cols>
    <col min="1" max="1" width="14" style="246" customWidth="1"/>
    <col min="2" max="2" width="27.3916666666667" style="184" customWidth="1"/>
    <col min="3" max="7" width="10.5" style="184" customWidth="1"/>
    <col min="8" max="16384" width="9" style="184"/>
  </cols>
  <sheetData>
    <row r="1" ht="14.25" spans="1:7">
      <c r="A1" s="247" t="s">
        <v>57</v>
      </c>
      <c r="F1" s="187" t="s">
        <v>55</v>
      </c>
      <c r="G1" s="187"/>
    </row>
    <row r="2" s="245" customFormat="1" ht="22.5" spans="1:7">
      <c r="A2" s="248" t="s">
        <v>58</v>
      </c>
      <c r="B2" s="248"/>
      <c r="C2" s="248"/>
      <c r="D2" s="248"/>
      <c r="E2" s="248"/>
      <c r="F2" s="248"/>
      <c r="G2" s="248"/>
    </row>
    <row r="3" s="184" customFormat="1" spans="1:7">
      <c r="A3" s="246"/>
      <c r="G3" s="187" t="s">
        <v>19</v>
      </c>
    </row>
    <row r="4" s="184" customFormat="1" ht="23.1" customHeight="1" spans="1:7">
      <c r="A4" s="76" t="s">
        <v>20</v>
      </c>
      <c r="B4" s="76"/>
      <c r="C4" s="69" t="s">
        <v>21</v>
      </c>
      <c r="D4" s="69" t="s">
        <v>22</v>
      </c>
      <c r="E4" s="69" t="s">
        <v>23</v>
      </c>
      <c r="F4" s="69"/>
      <c r="G4" s="69"/>
    </row>
    <row r="5" s="184" customFormat="1" ht="38.1" customHeight="1" spans="1:7">
      <c r="A5" s="76" t="s">
        <v>24</v>
      </c>
      <c r="B5" s="76" t="s">
        <v>25</v>
      </c>
      <c r="C5" s="69"/>
      <c r="D5" s="69"/>
      <c r="E5" s="69" t="s">
        <v>26</v>
      </c>
      <c r="F5" s="70" t="s">
        <v>27</v>
      </c>
      <c r="G5" s="70" t="s">
        <v>28</v>
      </c>
    </row>
    <row r="6" ht="20" customHeight="1" spans="1:7">
      <c r="A6" s="249" t="s">
        <v>59</v>
      </c>
      <c r="B6" s="85" t="s">
        <v>60</v>
      </c>
      <c r="C6" s="198">
        <f>SUM(C7,C19,C28,C39,C50,C61,C72,C80,C89,C102,C111,C122,C134,C141,C149,C155,C162,C169,C176,C183,C190,C198,C204,C210,C217,C232)</f>
        <v>16945</v>
      </c>
      <c r="D6" s="198">
        <f>SUM(D7,D19,D28,D39,D50,D61,D72,D80,D89,D102,D111,D122,D134,D141,D149,D155,D162,D169,D176,D183,D190,D198,D204,D210,D217,D232)</f>
        <v>17500</v>
      </c>
      <c r="E6" s="198">
        <f>SUM(E7,E19,E28,E39,E50,E61,E72,E80,E89,E102,E111,E122,E134,E141,E149,E155,E162,E169,E176,E183,E190,E198,E204,E210,E217,E232)</f>
        <v>16950</v>
      </c>
      <c r="F6" s="250">
        <f>IF(C6&gt;0,E6/C6,0)</f>
        <v>1.00029507229271</v>
      </c>
      <c r="G6" s="250">
        <f>IF(D6&gt;0,E6/D6,0)</f>
        <v>0.968571428571429</v>
      </c>
    </row>
    <row r="7" ht="20" customHeight="1" outlineLevel="1" spans="1:7">
      <c r="A7" s="251" t="s">
        <v>61</v>
      </c>
      <c r="B7" s="252" t="s">
        <v>62</v>
      </c>
      <c r="C7" s="198">
        <v>442</v>
      </c>
      <c r="D7" s="198">
        <f>SUM(D8:D18)</f>
        <v>299</v>
      </c>
      <c r="E7" s="198">
        <f>SUM(E8:E18)</f>
        <v>447</v>
      </c>
      <c r="F7" s="250">
        <f t="shared" ref="F7:F70" si="0">IF(C7&gt;0,E7/C7,0)</f>
        <v>1.01131221719457</v>
      </c>
      <c r="G7" s="250">
        <f t="shared" ref="G7:G70" si="1">IF(D7&gt;0,E7/D7,0)</f>
        <v>1.49498327759197</v>
      </c>
    </row>
    <row r="8" ht="20" customHeight="1" outlineLevel="2" spans="1:7">
      <c r="A8" s="253" t="s">
        <v>63</v>
      </c>
      <c r="B8" s="254" t="s">
        <v>64</v>
      </c>
      <c r="C8" s="255">
        <v>142</v>
      </c>
      <c r="D8" s="255">
        <v>299</v>
      </c>
      <c r="E8" s="255">
        <f>350+97</f>
        <v>447</v>
      </c>
      <c r="F8" s="250">
        <f t="shared" si="0"/>
        <v>3.14788732394366</v>
      </c>
      <c r="G8" s="250">
        <f t="shared" si="1"/>
        <v>1.49498327759197</v>
      </c>
    </row>
    <row r="9" ht="20" customHeight="1" outlineLevel="2" spans="1:7">
      <c r="A9" s="253" t="s">
        <v>65</v>
      </c>
      <c r="B9" s="254" t="s">
        <v>66</v>
      </c>
      <c r="C9" s="255">
        <v>300</v>
      </c>
      <c r="D9" s="255"/>
      <c r="E9" s="255"/>
      <c r="F9" s="250">
        <f t="shared" si="0"/>
        <v>0</v>
      </c>
      <c r="G9" s="250">
        <f t="shared" si="1"/>
        <v>0</v>
      </c>
    </row>
    <row r="10" ht="20" customHeight="1" outlineLevel="2" spans="1:7">
      <c r="A10" s="253" t="s">
        <v>67</v>
      </c>
      <c r="B10" s="254" t="s">
        <v>68</v>
      </c>
      <c r="C10" s="255"/>
      <c r="D10" s="255"/>
      <c r="E10" s="255"/>
      <c r="F10" s="250">
        <f t="shared" si="0"/>
        <v>0</v>
      </c>
      <c r="G10" s="250">
        <f t="shared" si="1"/>
        <v>0</v>
      </c>
    </row>
    <row r="11" ht="20" customHeight="1" outlineLevel="2" spans="1:7">
      <c r="A11" s="253" t="s">
        <v>69</v>
      </c>
      <c r="B11" s="254" t="s">
        <v>70</v>
      </c>
      <c r="C11" s="255"/>
      <c r="D11" s="255"/>
      <c r="E11" s="255"/>
      <c r="F11" s="250">
        <f t="shared" si="0"/>
        <v>0</v>
      </c>
      <c r="G11" s="250">
        <f t="shared" si="1"/>
        <v>0</v>
      </c>
    </row>
    <row r="12" ht="20" customHeight="1" outlineLevel="2" spans="1:7">
      <c r="A12" s="253" t="s">
        <v>71</v>
      </c>
      <c r="B12" s="254" t="s">
        <v>72</v>
      </c>
      <c r="C12" s="255"/>
      <c r="D12" s="255"/>
      <c r="E12" s="255"/>
      <c r="F12" s="250">
        <f t="shared" si="0"/>
        <v>0</v>
      </c>
      <c r="G12" s="250">
        <f t="shared" si="1"/>
        <v>0</v>
      </c>
    </row>
    <row r="13" ht="20" customHeight="1" outlineLevel="2" spans="1:7">
      <c r="A13" s="253" t="s">
        <v>73</v>
      </c>
      <c r="B13" s="254" t="s">
        <v>74</v>
      </c>
      <c r="C13" s="255"/>
      <c r="D13" s="255"/>
      <c r="E13" s="255"/>
      <c r="F13" s="250">
        <f t="shared" si="0"/>
        <v>0</v>
      </c>
      <c r="G13" s="250">
        <f t="shared" si="1"/>
        <v>0</v>
      </c>
    </row>
    <row r="14" ht="20" customHeight="1" outlineLevel="2" spans="1:7">
      <c r="A14" s="253" t="s">
        <v>75</v>
      </c>
      <c r="B14" s="254" t="s">
        <v>76</v>
      </c>
      <c r="C14" s="255"/>
      <c r="D14" s="255"/>
      <c r="E14" s="255"/>
      <c r="F14" s="250">
        <f t="shared" si="0"/>
        <v>0</v>
      </c>
      <c r="G14" s="250">
        <f t="shared" si="1"/>
        <v>0</v>
      </c>
    </row>
    <row r="15" ht="20" customHeight="1" outlineLevel="2" spans="1:7">
      <c r="A15" s="253" t="s">
        <v>77</v>
      </c>
      <c r="B15" s="254" t="s">
        <v>78</v>
      </c>
      <c r="C15" s="255"/>
      <c r="D15" s="255"/>
      <c r="E15" s="255"/>
      <c r="F15" s="250">
        <f t="shared" si="0"/>
        <v>0</v>
      </c>
      <c r="G15" s="250">
        <f t="shared" si="1"/>
        <v>0</v>
      </c>
    </row>
    <row r="16" ht="20" customHeight="1" outlineLevel="2" spans="1:7">
      <c r="A16" s="253" t="s">
        <v>79</v>
      </c>
      <c r="B16" s="254" t="s">
        <v>80</v>
      </c>
      <c r="C16" s="255"/>
      <c r="D16" s="255"/>
      <c r="E16" s="255"/>
      <c r="F16" s="250">
        <f t="shared" si="0"/>
        <v>0</v>
      </c>
      <c r="G16" s="250">
        <f t="shared" si="1"/>
        <v>0</v>
      </c>
    </row>
    <row r="17" ht="20" customHeight="1" outlineLevel="2" spans="1:7">
      <c r="A17" s="253" t="s">
        <v>81</v>
      </c>
      <c r="B17" s="254" t="s">
        <v>82</v>
      </c>
      <c r="C17" s="255"/>
      <c r="D17" s="255"/>
      <c r="E17" s="255"/>
      <c r="F17" s="250">
        <f t="shared" si="0"/>
        <v>0</v>
      </c>
      <c r="G17" s="250">
        <f t="shared" si="1"/>
        <v>0</v>
      </c>
    </row>
    <row r="18" ht="20" customHeight="1" outlineLevel="2" spans="1:7">
      <c r="A18" s="253" t="s">
        <v>83</v>
      </c>
      <c r="B18" s="254" t="s">
        <v>84</v>
      </c>
      <c r="C18" s="255"/>
      <c r="D18" s="255"/>
      <c r="E18" s="255"/>
      <c r="F18" s="250">
        <f t="shared" si="0"/>
        <v>0</v>
      </c>
      <c r="G18" s="250">
        <f t="shared" si="1"/>
        <v>0</v>
      </c>
    </row>
    <row r="19" ht="20" customHeight="1" outlineLevel="1" spans="1:7">
      <c r="A19" s="251" t="s">
        <v>85</v>
      </c>
      <c r="B19" s="252" t="s">
        <v>86</v>
      </c>
      <c r="C19" s="198">
        <v>480</v>
      </c>
      <c r="D19" s="198">
        <f>SUM(D20:D27)</f>
        <v>109</v>
      </c>
      <c r="E19" s="198">
        <f>SUM(E20:E27)</f>
        <v>480</v>
      </c>
      <c r="F19" s="250">
        <f t="shared" si="0"/>
        <v>1</v>
      </c>
      <c r="G19" s="250">
        <f t="shared" si="1"/>
        <v>4.40366972477064</v>
      </c>
    </row>
    <row r="20" ht="20" customHeight="1" outlineLevel="2" spans="1:7">
      <c r="A20" s="253" t="s">
        <v>87</v>
      </c>
      <c r="B20" s="254" t="s">
        <v>64</v>
      </c>
      <c r="C20" s="255">
        <v>480</v>
      </c>
      <c r="D20" s="255">
        <v>109</v>
      </c>
      <c r="E20" s="255">
        <v>480</v>
      </c>
      <c r="F20" s="250">
        <f t="shared" si="0"/>
        <v>1</v>
      </c>
      <c r="G20" s="250">
        <f t="shared" si="1"/>
        <v>4.40366972477064</v>
      </c>
    </row>
    <row r="21" ht="20" customHeight="1" outlineLevel="2" spans="1:7">
      <c r="A21" s="253" t="s">
        <v>88</v>
      </c>
      <c r="B21" s="254" t="s">
        <v>66</v>
      </c>
      <c r="C21" s="255"/>
      <c r="D21" s="255"/>
      <c r="E21" s="255"/>
      <c r="F21" s="250">
        <f t="shared" si="0"/>
        <v>0</v>
      </c>
      <c r="G21" s="250">
        <f t="shared" si="1"/>
        <v>0</v>
      </c>
    </row>
    <row r="22" ht="20" customHeight="1" outlineLevel="2" spans="1:7">
      <c r="A22" s="253" t="s">
        <v>89</v>
      </c>
      <c r="B22" s="254" t="s">
        <v>68</v>
      </c>
      <c r="C22" s="255"/>
      <c r="D22" s="255"/>
      <c r="E22" s="255"/>
      <c r="F22" s="250">
        <f t="shared" si="0"/>
        <v>0</v>
      </c>
      <c r="G22" s="250">
        <f t="shared" si="1"/>
        <v>0</v>
      </c>
    </row>
    <row r="23" ht="20" customHeight="1" outlineLevel="2" spans="1:7">
      <c r="A23" s="253" t="s">
        <v>90</v>
      </c>
      <c r="B23" s="254" t="s">
        <v>91</v>
      </c>
      <c r="C23" s="255"/>
      <c r="D23" s="255"/>
      <c r="E23" s="255"/>
      <c r="F23" s="250">
        <f t="shared" si="0"/>
        <v>0</v>
      </c>
      <c r="G23" s="250">
        <f t="shared" si="1"/>
        <v>0</v>
      </c>
    </row>
    <row r="24" ht="20" customHeight="1" outlineLevel="2" spans="1:7">
      <c r="A24" s="253" t="s">
        <v>92</v>
      </c>
      <c r="B24" s="254" t="s">
        <v>93</v>
      </c>
      <c r="C24" s="255"/>
      <c r="D24" s="255"/>
      <c r="E24" s="255"/>
      <c r="F24" s="250">
        <f t="shared" si="0"/>
        <v>0</v>
      </c>
      <c r="G24" s="250">
        <f t="shared" si="1"/>
        <v>0</v>
      </c>
    </row>
    <row r="25" ht="20" customHeight="1" outlineLevel="2" spans="1:7">
      <c r="A25" s="253" t="s">
        <v>94</v>
      </c>
      <c r="B25" s="254" t="s">
        <v>95</v>
      </c>
      <c r="C25" s="255"/>
      <c r="D25" s="255"/>
      <c r="E25" s="255"/>
      <c r="F25" s="250">
        <f t="shared" si="0"/>
        <v>0</v>
      </c>
      <c r="G25" s="250">
        <f t="shared" si="1"/>
        <v>0</v>
      </c>
    </row>
    <row r="26" ht="20" customHeight="1" outlineLevel="2" spans="1:7">
      <c r="A26" s="253" t="s">
        <v>96</v>
      </c>
      <c r="B26" s="254" t="s">
        <v>82</v>
      </c>
      <c r="C26" s="255"/>
      <c r="D26" s="255"/>
      <c r="E26" s="255"/>
      <c r="F26" s="250">
        <f t="shared" si="0"/>
        <v>0</v>
      </c>
      <c r="G26" s="250">
        <f t="shared" si="1"/>
        <v>0</v>
      </c>
    </row>
    <row r="27" ht="20" customHeight="1" outlineLevel="2" spans="1:7">
      <c r="A27" s="253" t="s">
        <v>97</v>
      </c>
      <c r="B27" s="254" t="s">
        <v>98</v>
      </c>
      <c r="C27" s="255"/>
      <c r="D27" s="255"/>
      <c r="E27" s="255"/>
      <c r="F27" s="250">
        <f t="shared" si="0"/>
        <v>0</v>
      </c>
      <c r="G27" s="250">
        <f t="shared" si="1"/>
        <v>0</v>
      </c>
    </row>
    <row r="28" ht="20" customHeight="1" outlineLevel="1" spans="1:7">
      <c r="A28" s="251" t="s">
        <v>99</v>
      </c>
      <c r="B28" s="252" t="s">
        <v>100</v>
      </c>
      <c r="C28" s="198">
        <v>7605</v>
      </c>
      <c r="D28" s="198">
        <f>SUM(D29:D38)</f>
        <v>7423</v>
      </c>
      <c r="E28" s="198">
        <f>SUM(E29:E38)</f>
        <v>7605</v>
      </c>
      <c r="F28" s="250">
        <f t="shared" si="0"/>
        <v>1</v>
      </c>
      <c r="G28" s="250">
        <f t="shared" si="1"/>
        <v>1.02451838879159</v>
      </c>
    </row>
    <row r="29" ht="20" customHeight="1" outlineLevel="2" spans="1:7">
      <c r="A29" s="253" t="s">
        <v>101</v>
      </c>
      <c r="B29" s="254" t="s">
        <v>64</v>
      </c>
      <c r="C29" s="255">
        <v>2900</v>
      </c>
      <c r="D29" s="255">
        <v>3700</v>
      </c>
      <c r="E29" s="255">
        <v>2900</v>
      </c>
      <c r="F29" s="250">
        <f t="shared" si="0"/>
        <v>1</v>
      </c>
      <c r="G29" s="250">
        <f t="shared" si="1"/>
        <v>0.783783783783784</v>
      </c>
    </row>
    <row r="30" ht="20" customHeight="1" outlineLevel="2" spans="1:7">
      <c r="A30" s="253" t="s">
        <v>102</v>
      </c>
      <c r="B30" s="254" t="s">
        <v>66</v>
      </c>
      <c r="C30" s="255">
        <v>4100</v>
      </c>
      <c r="D30" s="255">
        <v>3200</v>
      </c>
      <c r="E30" s="255">
        <v>4100</v>
      </c>
      <c r="F30" s="250">
        <f t="shared" si="0"/>
        <v>1</v>
      </c>
      <c r="G30" s="250">
        <f t="shared" si="1"/>
        <v>1.28125</v>
      </c>
    </row>
    <row r="31" ht="20" customHeight="1" outlineLevel="2" spans="1:7">
      <c r="A31" s="253" t="s">
        <v>103</v>
      </c>
      <c r="B31" s="254" t="s">
        <v>68</v>
      </c>
      <c r="C31" s="255">
        <v>120</v>
      </c>
      <c r="D31" s="255">
        <v>118</v>
      </c>
      <c r="E31" s="255">
        <v>120</v>
      </c>
      <c r="F31" s="250">
        <f t="shared" si="0"/>
        <v>1</v>
      </c>
      <c r="G31" s="250"/>
    </row>
    <row r="32" ht="20" customHeight="1" outlineLevel="2" spans="1:7">
      <c r="A32" s="253" t="s">
        <v>104</v>
      </c>
      <c r="B32" s="254" t="s">
        <v>105</v>
      </c>
      <c r="C32" s="255" t="s">
        <v>55</v>
      </c>
      <c r="D32" s="255">
        <v>1</v>
      </c>
      <c r="E32" s="255" t="s">
        <v>55</v>
      </c>
      <c r="F32" s="250" t="e">
        <f t="shared" si="0"/>
        <v>#VALUE!</v>
      </c>
      <c r="G32" s="250"/>
    </row>
    <row r="33" ht="20" customHeight="1" outlineLevel="2" spans="1:7">
      <c r="A33" s="253" t="s">
        <v>106</v>
      </c>
      <c r="B33" s="254" t="s">
        <v>107</v>
      </c>
      <c r="C33" s="255">
        <v>40</v>
      </c>
      <c r="D33" s="255">
        <v>43</v>
      </c>
      <c r="E33" s="255">
        <v>40</v>
      </c>
      <c r="F33" s="250">
        <f t="shared" si="0"/>
        <v>1</v>
      </c>
      <c r="G33" s="250"/>
    </row>
    <row r="34" ht="20" customHeight="1" outlineLevel="2" spans="1:7">
      <c r="A34" s="253" t="s">
        <v>108</v>
      </c>
      <c r="B34" s="254" t="s">
        <v>109</v>
      </c>
      <c r="C34" s="255" t="s">
        <v>55</v>
      </c>
      <c r="D34" s="255" t="s">
        <v>55</v>
      </c>
      <c r="E34" s="255" t="s">
        <v>55</v>
      </c>
      <c r="F34" s="250" t="e">
        <f t="shared" si="0"/>
        <v>#VALUE!</v>
      </c>
      <c r="G34" s="250"/>
    </row>
    <row r="35" ht="20" customHeight="1" outlineLevel="2" spans="1:7">
      <c r="A35" s="253" t="s">
        <v>110</v>
      </c>
      <c r="B35" s="254" t="s">
        <v>111</v>
      </c>
      <c r="C35" s="255">
        <v>45</v>
      </c>
      <c r="D35" s="255">
        <v>48</v>
      </c>
      <c r="E35" s="255">
        <v>45</v>
      </c>
      <c r="F35" s="250">
        <f t="shared" si="0"/>
        <v>1</v>
      </c>
      <c r="G35" s="250"/>
    </row>
    <row r="36" ht="20" customHeight="1" outlineLevel="2" spans="1:7">
      <c r="A36" s="253" t="s">
        <v>112</v>
      </c>
      <c r="B36" s="254" t="s">
        <v>113</v>
      </c>
      <c r="C36" s="255" t="s">
        <v>55</v>
      </c>
      <c r="D36" s="255"/>
      <c r="E36" s="255" t="s">
        <v>55</v>
      </c>
      <c r="F36" s="250" t="e">
        <f t="shared" si="0"/>
        <v>#VALUE!</v>
      </c>
      <c r="G36" s="250"/>
    </row>
    <row r="37" ht="20" customHeight="1" outlineLevel="2" spans="1:7">
      <c r="A37" s="253" t="s">
        <v>114</v>
      </c>
      <c r="B37" s="254" t="s">
        <v>82</v>
      </c>
      <c r="C37" s="255" t="s">
        <v>55</v>
      </c>
      <c r="D37" s="255">
        <v>215</v>
      </c>
      <c r="E37" s="255" t="s">
        <v>55</v>
      </c>
      <c r="F37" s="250" t="e">
        <f t="shared" si="0"/>
        <v>#VALUE!</v>
      </c>
      <c r="G37" s="250"/>
    </row>
    <row r="38" ht="20" customHeight="1" outlineLevel="2" spans="1:7">
      <c r="A38" s="253" t="s">
        <v>115</v>
      </c>
      <c r="B38" s="254" t="s">
        <v>116</v>
      </c>
      <c r="C38" s="255">
        <v>400</v>
      </c>
      <c r="D38" s="255">
        <v>98</v>
      </c>
      <c r="E38" s="255">
        <v>400</v>
      </c>
      <c r="F38" s="250">
        <f t="shared" si="0"/>
        <v>1</v>
      </c>
      <c r="G38" s="250">
        <f t="shared" si="1"/>
        <v>4.08163265306122</v>
      </c>
    </row>
    <row r="39" ht="20" customHeight="1" outlineLevel="1" spans="1:7">
      <c r="A39" s="251" t="s">
        <v>117</v>
      </c>
      <c r="B39" s="252" t="s">
        <v>118</v>
      </c>
      <c r="C39" s="198">
        <v>70</v>
      </c>
      <c r="D39" s="198">
        <f>SUM(D40:D49)</f>
        <v>376</v>
      </c>
      <c r="E39" s="198">
        <f>SUM(E40:E49)</f>
        <v>70</v>
      </c>
      <c r="F39" s="250">
        <f t="shared" si="0"/>
        <v>1</v>
      </c>
      <c r="G39" s="250">
        <f t="shared" si="1"/>
        <v>0.186170212765957</v>
      </c>
    </row>
    <row r="40" ht="20" customHeight="1" outlineLevel="2" spans="1:7">
      <c r="A40" s="253" t="s">
        <v>119</v>
      </c>
      <c r="B40" s="254" t="s">
        <v>64</v>
      </c>
      <c r="C40" s="255">
        <v>8</v>
      </c>
      <c r="D40" s="255">
        <v>1</v>
      </c>
      <c r="E40" s="255">
        <v>8</v>
      </c>
      <c r="F40" s="250">
        <f t="shared" si="0"/>
        <v>1</v>
      </c>
      <c r="G40" s="250">
        <f t="shared" si="1"/>
        <v>8</v>
      </c>
    </row>
    <row r="41" ht="20" customHeight="1" outlineLevel="2" spans="1:7">
      <c r="A41" s="253" t="s">
        <v>120</v>
      </c>
      <c r="B41" s="254" t="s">
        <v>66</v>
      </c>
      <c r="C41" s="255">
        <v>2</v>
      </c>
      <c r="D41" s="255">
        <v>375</v>
      </c>
      <c r="E41" s="255">
        <v>2</v>
      </c>
      <c r="F41" s="250">
        <f t="shared" si="0"/>
        <v>1</v>
      </c>
      <c r="G41" s="250">
        <f t="shared" si="1"/>
        <v>0.00533333333333333</v>
      </c>
    </row>
    <row r="42" ht="20" customHeight="1" outlineLevel="2" spans="1:7">
      <c r="A42" s="253" t="s">
        <v>121</v>
      </c>
      <c r="B42" s="254" t="s">
        <v>68</v>
      </c>
      <c r="C42" s="255"/>
      <c r="D42" s="255"/>
      <c r="E42" s="255"/>
      <c r="F42" s="250">
        <f t="shared" si="0"/>
        <v>0</v>
      </c>
      <c r="G42" s="250"/>
    </row>
    <row r="43" ht="20" customHeight="1" outlineLevel="2" spans="1:7">
      <c r="A43" s="253" t="s">
        <v>122</v>
      </c>
      <c r="B43" s="254" t="s">
        <v>123</v>
      </c>
      <c r="C43" s="255"/>
      <c r="D43" s="255"/>
      <c r="E43" s="255"/>
      <c r="F43" s="250">
        <f t="shared" si="0"/>
        <v>0</v>
      </c>
      <c r="G43" s="250"/>
    </row>
    <row r="44" ht="20" customHeight="1" outlineLevel="2" spans="1:7">
      <c r="A44" s="253" t="s">
        <v>124</v>
      </c>
      <c r="B44" s="254" t="s">
        <v>125</v>
      </c>
      <c r="C44" s="255"/>
      <c r="D44" s="255"/>
      <c r="E44" s="255"/>
      <c r="F44" s="250">
        <f t="shared" si="0"/>
        <v>0</v>
      </c>
      <c r="G44" s="250"/>
    </row>
    <row r="45" ht="20" customHeight="1" outlineLevel="2" spans="1:7">
      <c r="A45" s="253" t="s">
        <v>126</v>
      </c>
      <c r="B45" s="254" t="s">
        <v>127</v>
      </c>
      <c r="C45" s="255"/>
      <c r="D45" s="255"/>
      <c r="E45" s="255"/>
      <c r="F45" s="250">
        <f t="shared" si="0"/>
        <v>0</v>
      </c>
      <c r="G45" s="250"/>
    </row>
    <row r="46" ht="20" customHeight="1" outlineLevel="2" spans="1:7">
      <c r="A46" s="253" t="s">
        <v>128</v>
      </c>
      <c r="B46" s="254" t="s">
        <v>129</v>
      </c>
      <c r="C46" s="255"/>
      <c r="D46" s="255"/>
      <c r="E46" s="255"/>
      <c r="F46" s="250">
        <f t="shared" si="0"/>
        <v>0</v>
      </c>
      <c r="G46" s="250"/>
    </row>
    <row r="47" ht="20" customHeight="1" outlineLevel="2" spans="1:7">
      <c r="A47" s="253" t="s">
        <v>130</v>
      </c>
      <c r="B47" s="254" t="s">
        <v>131</v>
      </c>
      <c r="C47" s="255"/>
      <c r="D47" s="255"/>
      <c r="E47" s="255"/>
      <c r="F47" s="250">
        <f t="shared" si="0"/>
        <v>0</v>
      </c>
      <c r="G47" s="250"/>
    </row>
    <row r="48" ht="20" customHeight="1" outlineLevel="2" spans="1:7">
      <c r="A48" s="253" t="s">
        <v>132</v>
      </c>
      <c r="B48" s="254" t="s">
        <v>82</v>
      </c>
      <c r="C48" s="255"/>
      <c r="D48" s="255"/>
      <c r="E48" s="255"/>
      <c r="F48" s="250">
        <f t="shared" si="0"/>
        <v>0</v>
      </c>
      <c r="G48" s="250"/>
    </row>
    <row r="49" ht="20" customHeight="1" outlineLevel="2" spans="1:7">
      <c r="A49" s="253" t="s">
        <v>133</v>
      </c>
      <c r="B49" s="254" t="s">
        <v>134</v>
      </c>
      <c r="C49" s="255">
        <v>60</v>
      </c>
      <c r="D49" s="255"/>
      <c r="E49" s="255">
        <v>60</v>
      </c>
      <c r="F49" s="250">
        <f t="shared" si="0"/>
        <v>1</v>
      </c>
      <c r="G49" s="250">
        <f t="shared" si="1"/>
        <v>0</v>
      </c>
    </row>
    <row r="50" ht="20" customHeight="1" outlineLevel="1" spans="1:7">
      <c r="A50" s="251" t="s">
        <v>135</v>
      </c>
      <c r="B50" s="252" t="s">
        <v>136</v>
      </c>
      <c r="C50" s="198">
        <v>120</v>
      </c>
      <c r="D50" s="198">
        <f>SUM(D51:D60)</f>
        <v>131</v>
      </c>
      <c r="E50" s="198">
        <f>SUM(E51:E60)</f>
        <v>120</v>
      </c>
      <c r="F50" s="250">
        <f t="shared" si="0"/>
        <v>1</v>
      </c>
      <c r="G50" s="250">
        <f t="shared" si="1"/>
        <v>0.916030534351145</v>
      </c>
    </row>
    <row r="51" ht="20" customHeight="1" outlineLevel="2" spans="1:7">
      <c r="A51" s="253" t="s">
        <v>137</v>
      </c>
      <c r="B51" s="254" t="s">
        <v>64</v>
      </c>
      <c r="C51" s="255"/>
      <c r="D51" s="255"/>
      <c r="E51" s="255"/>
      <c r="F51" s="250">
        <f t="shared" si="0"/>
        <v>0</v>
      </c>
      <c r="G51" s="250">
        <f t="shared" si="1"/>
        <v>0</v>
      </c>
    </row>
    <row r="52" ht="20" customHeight="1" outlineLevel="2" spans="1:7">
      <c r="A52" s="253" t="s">
        <v>138</v>
      </c>
      <c r="B52" s="254" t="s">
        <v>66</v>
      </c>
      <c r="C52" s="255"/>
      <c r="D52" s="255">
        <v>101</v>
      </c>
      <c r="E52" s="255"/>
      <c r="F52" s="250">
        <f t="shared" si="0"/>
        <v>0</v>
      </c>
      <c r="G52" s="250">
        <f t="shared" si="1"/>
        <v>0</v>
      </c>
    </row>
    <row r="53" ht="20" customHeight="1" outlineLevel="2" spans="1:7">
      <c r="A53" s="253" t="s">
        <v>139</v>
      </c>
      <c r="B53" s="254" t="s">
        <v>68</v>
      </c>
      <c r="C53" s="255"/>
      <c r="D53" s="255"/>
      <c r="E53" s="255"/>
      <c r="F53" s="250">
        <f t="shared" si="0"/>
        <v>0</v>
      </c>
      <c r="G53" s="250">
        <f t="shared" si="1"/>
        <v>0</v>
      </c>
    </row>
    <row r="54" ht="20" customHeight="1" outlineLevel="2" spans="1:7">
      <c r="A54" s="253" t="s">
        <v>140</v>
      </c>
      <c r="B54" s="254" t="s">
        <v>141</v>
      </c>
      <c r="C54" s="255"/>
      <c r="D54" s="255"/>
      <c r="E54" s="255"/>
      <c r="F54" s="250">
        <f t="shared" si="0"/>
        <v>0</v>
      </c>
      <c r="G54" s="250">
        <f t="shared" si="1"/>
        <v>0</v>
      </c>
    </row>
    <row r="55" ht="20" customHeight="1" outlineLevel="2" spans="1:7">
      <c r="A55" s="253" t="s">
        <v>142</v>
      </c>
      <c r="B55" s="254" t="s">
        <v>143</v>
      </c>
      <c r="C55" s="255"/>
      <c r="D55" s="255"/>
      <c r="E55" s="255"/>
      <c r="F55" s="250">
        <f t="shared" si="0"/>
        <v>0</v>
      </c>
      <c r="G55" s="250">
        <f t="shared" si="1"/>
        <v>0</v>
      </c>
    </row>
    <row r="56" ht="20" customHeight="1" outlineLevel="2" spans="1:7">
      <c r="A56" s="253" t="s">
        <v>144</v>
      </c>
      <c r="B56" s="254" t="s">
        <v>145</v>
      </c>
      <c r="C56" s="255"/>
      <c r="D56" s="255"/>
      <c r="E56" s="255"/>
      <c r="F56" s="250">
        <f t="shared" si="0"/>
        <v>0</v>
      </c>
      <c r="G56" s="250">
        <f t="shared" si="1"/>
        <v>0</v>
      </c>
    </row>
    <row r="57" ht="20" customHeight="1" outlineLevel="2" spans="1:7">
      <c r="A57" s="253" t="s">
        <v>146</v>
      </c>
      <c r="B57" s="254" t="s">
        <v>147</v>
      </c>
      <c r="C57" s="255">
        <v>50</v>
      </c>
      <c r="D57" s="255">
        <v>0</v>
      </c>
      <c r="E57" s="255">
        <v>50</v>
      </c>
      <c r="F57" s="250">
        <f t="shared" si="0"/>
        <v>1</v>
      </c>
      <c r="G57" s="250">
        <f t="shared" si="1"/>
        <v>0</v>
      </c>
    </row>
    <row r="58" ht="20" customHeight="1" outlineLevel="2" spans="1:7">
      <c r="A58" s="253" t="s">
        <v>148</v>
      </c>
      <c r="B58" s="254" t="s">
        <v>149</v>
      </c>
      <c r="C58" s="255"/>
      <c r="D58" s="255"/>
      <c r="E58" s="255"/>
      <c r="F58" s="250">
        <f t="shared" si="0"/>
        <v>0</v>
      </c>
      <c r="G58" s="250">
        <f t="shared" si="1"/>
        <v>0</v>
      </c>
    </row>
    <row r="59" ht="20" customHeight="1" outlineLevel="2" spans="1:7">
      <c r="A59" s="253" t="s">
        <v>150</v>
      </c>
      <c r="B59" s="254" t="s">
        <v>82</v>
      </c>
      <c r="C59" s="255"/>
      <c r="D59" s="255"/>
      <c r="E59" s="255"/>
      <c r="F59" s="250">
        <f t="shared" si="0"/>
        <v>0</v>
      </c>
      <c r="G59" s="250">
        <f t="shared" si="1"/>
        <v>0</v>
      </c>
    </row>
    <row r="60" ht="20" customHeight="1" outlineLevel="2" spans="1:7">
      <c r="A60" s="253" t="s">
        <v>151</v>
      </c>
      <c r="B60" s="254" t="s">
        <v>152</v>
      </c>
      <c r="C60" s="255">
        <v>70</v>
      </c>
      <c r="D60" s="255">
        <v>30</v>
      </c>
      <c r="E60" s="255">
        <v>70</v>
      </c>
      <c r="F60" s="250">
        <f t="shared" si="0"/>
        <v>1</v>
      </c>
      <c r="G60" s="250">
        <f t="shared" si="1"/>
        <v>2.33333333333333</v>
      </c>
    </row>
    <row r="61" ht="20" customHeight="1" outlineLevel="1" spans="1:7">
      <c r="A61" s="251" t="s">
        <v>153</v>
      </c>
      <c r="B61" s="252" t="s">
        <v>154</v>
      </c>
      <c r="C61" s="198">
        <v>704</v>
      </c>
      <c r="D61" s="198">
        <f>SUM(D62:D71)</f>
        <v>713</v>
      </c>
      <c r="E61" s="198">
        <f>SUM(E62:E71)</f>
        <v>704</v>
      </c>
      <c r="F61" s="250">
        <f t="shared" si="0"/>
        <v>1</v>
      </c>
      <c r="G61" s="250">
        <f t="shared" si="1"/>
        <v>0.987377279102384</v>
      </c>
    </row>
    <row r="62" ht="20" customHeight="1" outlineLevel="2" spans="1:7">
      <c r="A62" s="253" t="s">
        <v>155</v>
      </c>
      <c r="B62" s="254" t="s">
        <v>64</v>
      </c>
      <c r="C62" s="255">
        <v>170</v>
      </c>
      <c r="D62" s="255"/>
      <c r="E62" s="255">
        <v>170</v>
      </c>
      <c r="F62" s="250">
        <f t="shared" si="0"/>
        <v>1</v>
      </c>
      <c r="G62" s="250">
        <f t="shared" si="1"/>
        <v>0</v>
      </c>
    </row>
    <row r="63" ht="20" customHeight="1" outlineLevel="2" spans="1:7">
      <c r="A63" s="253" t="s">
        <v>156</v>
      </c>
      <c r="B63" s="254" t="s">
        <v>66</v>
      </c>
      <c r="C63" s="255">
        <v>19</v>
      </c>
      <c r="D63" s="255">
        <v>173</v>
      </c>
      <c r="E63" s="255">
        <v>19</v>
      </c>
      <c r="F63" s="250">
        <f t="shared" si="0"/>
        <v>1</v>
      </c>
      <c r="G63" s="250">
        <f t="shared" si="1"/>
        <v>0.109826589595376</v>
      </c>
    </row>
    <row r="64" ht="20" customHeight="1" outlineLevel="2" spans="1:7">
      <c r="A64" s="253" t="s">
        <v>157</v>
      </c>
      <c r="B64" s="254" t="s">
        <v>68</v>
      </c>
      <c r="C64" s="255"/>
      <c r="D64" s="255"/>
      <c r="E64" s="255"/>
      <c r="F64" s="250">
        <f t="shared" si="0"/>
        <v>0</v>
      </c>
      <c r="G64" s="250"/>
    </row>
    <row r="65" ht="20" customHeight="1" outlineLevel="2" spans="1:7">
      <c r="A65" s="253" t="s">
        <v>158</v>
      </c>
      <c r="B65" s="254" t="s">
        <v>159</v>
      </c>
      <c r="C65" s="255">
        <v>10</v>
      </c>
      <c r="D65" s="255">
        <v>13</v>
      </c>
      <c r="E65" s="255">
        <v>10</v>
      </c>
      <c r="F65" s="250">
        <f t="shared" si="0"/>
        <v>1</v>
      </c>
      <c r="G65" s="250">
        <f t="shared" si="1"/>
        <v>0.769230769230769</v>
      </c>
    </row>
    <row r="66" ht="20" customHeight="1" outlineLevel="2" spans="1:7">
      <c r="A66" s="253" t="s">
        <v>160</v>
      </c>
      <c r="B66" s="254" t="s">
        <v>161</v>
      </c>
      <c r="C66" s="255">
        <v>3</v>
      </c>
      <c r="D66" s="255">
        <v>0</v>
      </c>
      <c r="E66" s="255">
        <v>3</v>
      </c>
      <c r="F66" s="250">
        <f t="shared" si="0"/>
        <v>1</v>
      </c>
      <c r="G66" s="250"/>
    </row>
    <row r="67" ht="20" customHeight="1" outlineLevel="2" spans="1:7">
      <c r="A67" s="253" t="s">
        <v>162</v>
      </c>
      <c r="B67" s="254" t="s">
        <v>163</v>
      </c>
      <c r="C67" s="255"/>
      <c r="D67" s="255"/>
      <c r="E67" s="255"/>
      <c r="F67" s="250">
        <f t="shared" si="0"/>
        <v>0</v>
      </c>
      <c r="G67" s="250"/>
    </row>
    <row r="68" ht="20" customHeight="1" outlineLevel="2" spans="1:7">
      <c r="A68" s="253" t="s">
        <v>164</v>
      </c>
      <c r="B68" s="254" t="s">
        <v>165</v>
      </c>
      <c r="C68" s="255"/>
      <c r="D68" s="255">
        <v>27</v>
      </c>
      <c r="E68" s="255"/>
      <c r="F68" s="250">
        <f t="shared" si="0"/>
        <v>0</v>
      </c>
      <c r="G68" s="250">
        <f t="shared" si="1"/>
        <v>0</v>
      </c>
    </row>
    <row r="69" ht="20" customHeight="1" outlineLevel="2" spans="1:7">
      <c r="A69" s="253" t="s">
        <v>166</v>
      </c>
      <c r="B69" s="254" t="s">
        <v>167</v>
      </c>
      <c r="C69" s="255">
        <v>25</v>
      </c>
      <c r="D69" s="255">
        <v>32</v>
      </c>
      <c r="E69" s="255">
        <v>25</v>
      </c>
      <c r="F69" s="250">
        <f t="shared" si="0"/>
        <v>1</v>
      </c>
      <c r="G69" s="250">
        <f t="shared" si="1"/>
        <v>0.78125</v>
      </c>
    </row>
    <row r="70" ht="20" customHeight="1" outlineLevel="2" spans="1:7">
      <c r="A70" s="253" t="s">
        <v>168</v>
      </c>
      <c r="B70" s="254" t="s">
        <v>82</v>
      </c>
      <c r="C70" s="255">
        <v>390</v>
      </c>
      <c r="D70" s="255">
        <v>463</v>
      </c>
      <c r="E70" s="255">
        <v>390</v>
      </c>
      <c r="F70" s="250">
        <f t="shared" si="0"/>
        <v>1</v>
      </c>
      <c r="G70" s="250">
        <f t="shared" si="1"/>
        <v>0.842332613390929</v>
      </c>
    </row>
    <row r="71" ht="20" customHeight="1" outlineLevel="2" spans="1:7">
      <c r="A71" s="253" t="s">
        <v>169</v>
      </c>
      <c r="B71" s="254" t="s">
        <v>170</v>
      </c>
      <c r="C71" s="255">
        <v>87</v>
      </c>
      <c r="D71" s="255">
        <v>5</v>
      </c>
      <c r="E71" s="255">
        <v>87</v>
      </c>
      <c r="F71" s="250">
        <f t="shared" ref="F71:F134" si="2">IF(C71&gt;0,E71/C71,0)</f>
        <v>1</v>
      </c>
      <c r="G71" s="250">
        <f t="shared" ref="G71:G134" si="3">IF(D71&gt;0,E71/D71,0)</f>
        <v>17.4</v>
      </c>
    </row>
    <row r="72" ht="20" customHeight="1" outlineLevel="1" spans="1:7">
      <c r="A72" s="251" t="s">
        <v>171</v>
      </c>
      <c r="B72" s="252" t="s">
        <v>172</v>
      </c>
      <c r="C72" s="198">
        <v>1211</v>
      </c>
      <c r="D72" s="198">
        <f>SUM(D73:D79)</f>
        <v>7</v>
      </c>
      <c r="E72" s="198">
        <f>SUM(E73:E79)</f>
        <v>1211</v>
      </c>
      <c r="F72" s="250">
        <f t="shared" si="2"/>
        <v>1</v>
      </c>
      <c r="G72" s="250">
        <f t="shared" si="3"/>
        <v>173</v>
      </c>
    </row>
    <row r="73" ht="20" customHeight="1" outlineLevel="2" spans="1:7">
      <c r="A73" s="253" t="s">
        <v>173</v>
      </c>
      <c r="B73" s="254" t="s">
        <v>64</v>
      </c>
      <c r="C73" s="255"/>
      <c r="D73" s="255"/>
      <c r="E73" s="255"/>
      <c r="F73" s="250">
        <f t="shared" si="2"/>
        <v>0</v>
      </c>
      <c r="G73" s="250">
        <f t="shared" si="3"/>
        <v>0</v>
      </c>
    </row>
    <row r="74" ht="20" customHeight="1" outlineLevel="2" spans="1:7">
      <c r="A74" s="253" t="s">
        <v>174</v>
      </c>
      <c r="B74" s="254" t="s">
        <v>66</v>
      </c>
      <c r="C74" s="255">
        <v>111</v>
      </c>
      <c r="D74" s="255"/>
      <c r="E74" s="255">
        <v>111</v>
      </c>
      <c r="F74" s="250">
        <f t="shared" si="2"/>
        <v>1</v>
      </c>
      <c r="G74" s="250">
        <f t="shared" si="3"/>
        <v>0</v>
      </c>
    </row>
    <row r="75" ht="20" customHeight="1" outlineLevel="2" spans="1:7">
      <c r="A75" s="253" t="s">
        <v>175</v>
      </c>
      <c r="B75" s="254" t="s">
        <v>68</v>
      </c>
      <c r="C75" s="255" t="s">
        <v>55</v>
      </c>
      <c r="D75" s="255"/>
      <c r="E75" s="255" t="s">
        <v>55</v>
      </c>
      <c r="F75" s="250" t="e">
        <f t="shared" si="2"/>
        <v>#VALUE!</v>
      </c>
      <c r="G75" s="250">
        <f t="shared" si="3"/>
        <v>0</v>
      </c>
    </row>
    <row r="76" ht="20" customHeight="1" outlineLevel="2" spans="1:7">
      <c r="A76" s="253" t="s">
        <v>176</v>
      </c>
      <c r="B76" s="254" t="s">
        <v>165</v>
      </c>
      <c r="C76" s="255" t="s">
        <v>55</v>
      </c>
      <c r="D76" s="255">
        <v>7</v>
      </c>
      <c r="E76" s="255" t="s">
        <v>55</v>
      </c>
      <c r="F76" s="250" t="e">
        <f t="shared" si="2"/>
        <v>#VALUE!</v>
      </c>
      <c r="G76" s="250" t="e">
        <f t="shared" si="3"/>
        <v>#VALUE!</v>
      </c>
    </row>
    <row r="77" ht="20" customHeight="1" outlineLevel="2" spans="1:7">
      <c r="A77" s="253" t="s">
        <v>177</v>
      </c>
      <c r="B77" s="254" t="s">
        <v>178</v>
      </c>
      <c r="C77" s="255" t="s">
        <v>55</v>
      </c>
      <c r="D77" s="255"/>
      <c r="E77" s="255" t="s">
        <v>55</v>
      </c>
      <c r="F77" s="250" t="e">
        <f t="shared" si="2"/>
        <v>#VALUE!</v>
      </c>
      <c r="G77" s="250">
        <f t="shared" si="3"/>
        <v>0</v>
      </c>
    </row>
    <row r="78" ht="20" customHeight="1" outlineLevel="2" spans="1:7">
      <c r="A78" s="253" t="s">
        <v>179</v>
      </c>
      <c r="B78" s="254" t="s">
        <v>82</v>
      </c>
      <c r="C78" s="255" t="s">
        <v>55</v>
      </c>
      <c r="D78" s="255"/>
      <c r="E78" s="255" t="s">
        <v>55</v>
      </c>
      <c r="F78" s="250" t="e">
        <f t="shared" si="2"/>
        <v>#VALUE!</v>
      </c>
      <c r="G78" s="250">
        <f t="shared" si="3"/>
        <v>0</v>
      </c>
    </row>
    <row r="79" ht="20" customHeight="1" outlineLevel="2" spans="1:7">
      <c r="A79" s="253" t="s">
        <v>180</v>
      </c>
      <c r="B79" s="254" t="s">
        <v>181</v>
      </c>
      <c r="C79" s="255">
        <v>1100</v>
      </c>
      <c r="D79" s="255">
        <v>0</v>
      </c>
      <c r="E79" s="255">
        <v>1100</v>
      </c>
      <c r="F79" s="250">
        <f t="shared" si="2"/>
        <v>1</v>
      </c>
      <c r="G79" s="250">
        <f t="shared" si="3"/>
        <v>0</v>
      </c>
    </row>
    <row r="80" ht="20" customHeight="1" outlineLevel="1" spans="1:7">
      <c r="A80" s="251" t="s">
        <v>182</v>
      </c>
      <c r="B80" s="252" t="s">
        <v>183</v>
      </c>
      <c r="C80" s="198">
        <v>1500</v>
      </c>
      <c r="D80" s="198">
        <f>SUM(D81:D88)</f>
        <v>412</v>
      </c>
      <c r="E80" s="198">
        <f>SUM(E81:E88)</f>
        <v>1500</v>
      </c>
      <c r="F80" s="250">
        <f t="shared" si="2"/>
        <v>1</v>
      </c>
      <c r="G80" s="250">
        <f t="shared" si="3"/>
        <v>3.64077669902913</v>
      </c>
    </row>
    <row r="81" ht="20" customHeight="1" outlineLevel="2" spans="1:7">
      <c r="A81" s="253" t="s">
        <v>184</v>
      </c>
      <c r="B81" s="254" t="s">
        <v>64</v>
      </c>
      <c r="C81" s="255"/>
      <c r="D81" s="255"/>
      <c r="E81" s="255"/>
      <c r="F81" s="250">
        <f t="shared" si="2"/>
        <v>0</v>
      </c>
      <c r="G81" s="250">
        <f t="shared" si="3"/>
        <v>0</v>
      </c>
    </row>
    <row r="82" ht="20" customHeight="1" outlineLevel="2" spans="1:7">
      <c r="A82" s="253" t="s">
        <v>185</v>
      </c>
      <c r="B82" s="254" t="s">
        <v>66</v>
      </c>
      <c r="C82" s="255"/>
      <c r="D82" s="255">
        <v>5</v>
      </c>
      <c r="E82" s="255"/>
      <c r="F82" s="250">
        <f t="shared" si="2"/>
        <v>0</v>
      </c>
      <c r="G82" s="250">
        <f t="shared" si="3"/>
        <v>0</v>
      </c>
    </row>
    <row r="83" ht="20" customHeight="1" outlineLevel="2" spans="1:7">
      <c r="A83" s="253" t="s">
        <v>186</v>
      </c>
      <c r="B83" s="254" t="s">
        <v>68</v>
      </c>
      <c r="C83" s="255"/>
      <c r="D83" s="255"/>
      <c r="E83" s="255"/>
      <c r="F83" s="250">
        <f t="shared" si="2"/>
        <v>0</v>
      </c>
      <c r="G83" s="250">
        <f t="shared" si="3"/>
        <v>0</v>
      </c>
    </row>
    <row r="84" ht="20" customHeight="1" outlineLevel="2" spans="1:7">
      <c r="A84" s="253" t="s">
        <v>187</v>
      </c>
      <c r="B84" s="254" t="s">
        <v>188</v>
      </c>
      <c r="C84" s="255">
        <v>500</v>
      </c>
      <c r="D84" s="255">
        <v>407</v>
      </c>
      <c r="E84" s="255">
        <v>500</v>
      </c>
      <c r="F84" s="250">
        <f t="shared" si="2"/>
        <v>1</v>
      </c>
      <c r="G84" s="250">
        <f t="shared" si="3"/>
        <v>1.22850122850123</v>
      </c>
    </row>
    <row r="85" ht="20" customHeight="1" outlineLevel="2" spans="1:7">
      <c r="A85" s="253" t="s">
        <v>189</v>
      </c>
      <c r="B85" s="254" t="s">
        <v>190</v>
      </c>
      <c r="C85" s="255"/>
      <c r="D85" s="255"/>
      <c r="E85" s="255"/>
      <c r="F85" s="250">
        <f t="shared" si="2"/>
        <v>0</v>
      </c>
      <c r="G85" s="250">
        <f t="shared" si="3"/>
        <v>0</v>
      </c>
    </row>
    <row r="86" ht="20" customHeight="1" outlineLevel="2" spans="1:7">
      <c r="A86" s="253" t="s">
        <v>191</v>
      </c>
      <c r="B86" s="254" t="s">
        <v>165</v>
      </c>
      <c r="C86" s="255"/>
      <c r="D86" s="255"/>
      <c r="E86" s="255"/>
      <c r="F86" s="250">
        <f t="shared" si="2"/>
        <v>0</v>
      </c>
      <c r="G86" s="250">
        <f t="shared" si="3"/>
        <v>0</v>
      </c>
    </row>
    <row r="87" ht="20" customHeight="1" outlineLevel="2" spans="1:7">
      <c r="A87" s="253" t="s">
        <v>192</v>
      </c>
      <c r="B87" s="254" t="s">
        <v>82</v>
      </c>
      <c r="C87" s="255"/>
      <c r="D87" s="255"/>
      <c r="E87" s="255"/>
      <c r="F87" s="250">
        <f t="shared" si="2"/>
        <v>0</v>
      </c>
      <c r="G87" s="250">
        <f t="shared" si="3"/>
        <v>0</v>
      </c>
    </row>
    <row r="88" ht="20" customHeight="1" outlineLevel="2" spans="1:7">
      <c r="A88" s="253" t="s">
        <v>193</v>
      </c>
      <c r="B88" s="254" t="s">
        <v>194</v>
      </c>
      <c r="C88" s="255">
        <v>1000</v>
      </c>
      <c r="D88" s="255"/>
      <c r="E88" s="255">
        <v>1000</v>
      </c>
      <c r="F88" s="250">
        <f t="shared" si="2"/>
        <v>1</v>
      </c>
      <c r="G88" s="250">
        <f t="shared" si="3"/>
        <v>0</v>
      </c>
    </row>
    <row r="89" ht="20" customHeight="1" outlineLevel="1" spans="1:7">
      <c r="A89" s="251" t="s">
        <v>195</v>
      </c>
      <c r="B89" s="252" t="s">
        <v>196</v>
      </c>
      <c r="C89" s="198">
        <v>0</v>
      </c>
      <c r="D89" s="198">
        <f>SUM(D90:D101)</f>
        <v>0</v>
      </c>
      <c r="E89" s="198">
        <f>SUM(E90:E101)</f>
        <v>0</v>
      </c>
      <c r="F89" s="250">
        <f t="shared" si="2"/>
        <v>0</v>
      </c>
      <c r="G89" s="250">
        <f t="shared" si="3"/>
        <v>0</v>
      </c>
    </row>
    <row r="90" ht="20" customHeight="1" outlineLevel="2" spans="1:7">
      <c r="A90" s="253" t="s">
        <v>197</v>
      </c>
      <c r="B90" s="254" t="s">
        <v>64</v>
      </c>
      <c r="C90" s="255"/>
      <c r="D90" s="255"/>
      <c r="E90" s="255"/>
      <c r="F90" s="250">
        <f t="shared" si="2"/>
        <v>0</v>
      </c>
      <c r="G90" s="250">
        <f t="shared" si="3"/>
        <v>0</v>
      </c>
    </row>
    <row r="91" ht="20" customHeight="1" outlineLevel="2" spans="1:7">
      <c r="A91" s="253" t="s">
        <v>198</v>
      </c>
      <c r="B91" s="254" t="s">
        <v>66</v>
      </c>
      <c r="C91" s="255"/>
      <c r="D91" s="255"/>
      <c r="E91" s="255"/>
      <c r="F91" s="250">
        <f t="shared" si="2"/>
        <v>0</v>
      </c>
      <c r="G91" s="250">
        <f t="shared" si="3"/>
        <v>0</v>
      </c>
    </row>
    <row r="92" ht="20" customHeight="1" outlineLevel="2" spans="1:7">
      <c r="A92" s="253" t="s">
        <v>199</v>
      </c>
      <c r="B92" s="254" t="s">
        <v>68</v>
      </c>
      <c r="C92" s="255"/>
      <c r="D92" s="255"/>
      <c r="E92" s="255"/>
      <c r="F92" s="250">
        <f t="shared" si="2"/>
        <v>0</v>
      </c>
      <c r="G92" s="250">
        <f t="shared" si="3"/>
        <v>0</v>
      </c>
    </row>
    <row r="93" ht="20" customHeight="1" outlineLevel="2" spans="1:7">
      <c r="A93" s="253" t="s">
        <v>200</v>
      </c>
      <c r="B93" s="254" t="s">
        <v>201</v>
      </c>
      <c r="C93" s="255"/>
      <c r="D93" s="255"/>
      <c r="E93" s="255"/>
      <c r="F93" s="250">
        <f t="shared" si="2"/>
        <v>0</v>
      </c>
      <c r="G93" s="250">
        <f t="shared" si="3"/>
        <v>0</v>
      </c>
    </row>
    <row r="94" ht="20" customHeight="1" outlineLevel="2" spans="1:7">
      <c r="A94" s="253" t="s">
        <v>202</v>
      </c>
      <c r="B94" s="254" t="s">
        <v>203</v>
      </c>
      <c r="C94" s="255"/>
      <c r="D94" s="255"/>
      <c r="E94" s="255"/>
      <c r="F94" s="250">
        <f t="shared" si="2"/>
        <v>0</v>
      </c>
      <c r="G94" s="250">
        <f t="shared" si="3"/>
        <v>0</v>
      </c>
    </row>
    <row r="95" ht="20" customHeight="1" outlineLevel="2" spans="1:7">
      <c r="A95" s="253" t="s">
        <v>204</v>
      </c>
      <c r="B95" s="254" t="s">
        <v>165</v>
      </c>
      <c r="C95" s="255"/>
      <c r="D95" s="255"/>
      <c r="E95" s="255"/>
      <c r="F95" s="250">
        <f t="shared" si="2"/>
        <v>0</v>
      </c>
      <c r="G95" s="250">
        <f t="shared" si="3"/>
        <v>0</v>
      </c>
    </row>
    <row r="96" ht="20" customHeight="1" outlineLevel="2" spans="1:7">
      <c r="A96" s="253" t="s">
        <v>205</v>
      </c>
      <c r="B96" s="254" t="s">
        <v>206</v>
      </c>
      <c r="C96" s="255"/>
      <c r="D96" s="255"/>
      <c r="E96" s="255"/>
      <c r="F96" s="250">
        <f t="shared" si="2"/>
        <v>0</v>
      </c>
      <c r="G96" s="250">
        <f t="shared" si="3"/>
        <v>0</v>
      </c>
    </row>
    <row r="97" ht="20" customHeight="1" outlineLevel="2" spans="1:7">
      <c r="A97" s="253" t="s">
        <v>207</v>
      </c>
      <c r="B97" s="254" t="s">
        <v>208</v>
      </c>
      <c r="C97" s="255"/>
      <c r="D97" s="255"/>
      <c r="E97" s="255"/>
      <c r="F97" s="250">
        <f t="shared" si="2"/>
        <v>0</v>
      </c>
      <c r="G97" s="250">
        <f t="shared" si="3"/>
        <v>0</v>
      </c>
    </row>
    <row r="98" ht="20" customHeight="1" outlineLevel="2" spans="1:7">
      <c r="A98" s="253" t="s">
        <v>209</v>
      </c>
      <c r="B98" s="254" t="s">
        <v>210</v>
      </c>
      <c r="C98" s="255"/>
      <c r="D98" s="255"/>
      <c r="E98" s="255"/>
      <c r="F98" s="250">
        <f t="shared" si="2"/>
        <v>0</v>
      </c>
      <c r="G98" s="250">
        <f t="shared" si="3"/>
        <v>0</v>
      </c>
    </row>
    <row r="99" ht="20" customHeight="1" outlineLevel="2" spans="1:7">
      <c r="A99" s="253" t="s">
        <v>211</v>
      </c>
      <c r="B99" s="254" t="s">
        <v>212</v>
      </c>
      <c r="C99" s="255"/>
      <c r="D99" s="255"/>
      <c r="E99" s="255"/>
      <c r="F99" s="250">
        <f t="shared" si="2"/>
        <v>0</v>
      </c>
      <c r="G99" s="250">
        <f t="shared" si="3"/>
        <v>0</v>
      </c>
    </row>
    <row r="100" ht="20" customHeight="1" outlineLevel="2" spans="1:7">
      <c r="A100" s="253" t="s">
        <v>213</v>
      </c>
      <c r="B100" s="254" t="s">
        <v>82</v>
      </c>
      <c r="C100" s="255"/>
      <c r="D100" s="255"/>
      <c r="E100" s="255"/>
      <c r="F100" s="250">
        <f t="shared" si="2"/>
        <v>0</v>
      </c>
      <c r="G100" s="250">
        <f t="shared" si="3"/>
        <v>0</v>
      </c>
    </row>
    <row r="101" ht="20" customHeight="1" outlineLevel="2" spans="1:7">
      <c r="A101" s="253" t="s">
        <v>214</v>
      </c>
      <c r="B101" s="254" t="s">
        <v>215</v>
      </c>
      <c r="C101" s="255"/>
      <c r="D101" s="255"/>
      <c r="E101" s="255"/>
      <c r="F101" s="250">
        <f t="shared" si="2"/>
        <v>0</v>
      </c>
      <c r="G101" s="250">
        <f t="shared" si="3"/>
        <v>0</v>
      </c>
    </row>
    <row r="102" ht="20" customHeight="1" outlineLevel="1" spans="1:7">
      <c r="A102" s="251" t="s">
        <v>216</v>
      </c>
      <c r="B102" s="252" t="s">
        <v>217</v>
      </c>
      <c r="C102" s="198">
        <v>59</v>
      </c>
      <c r="D102" s="198">
        <f>SUM(D103:D110)</f>
        <v>42</v>
      </c>
      <c r="E102" s="198">
        <f>SUM(E103:E110)</f>
        <v>59</v>
      </c>
      <c r="F102" s="250">
        <f t="shared" si="2"/>
        <v>1</v>
      </c>
      <c r="G102" s="250">
        <f t="shared" si="3"/>
        <v>1.4047619047619</v>
      </c>
    </row>
    <row r="103" ht="20" customHeight="1" outlineLevel="2" spans="1:7">
      <c r="A103" s="253" t="s">
        <v>218</v>
      </c>
      <c r="B103" s="254" t="s">
        <v>64</v>
      </c>
      <c r="C103" s="255"/>
      <c r="D103" s="255">
        <v>1</v>
      </c>
      <c r="E103" s="255"/>
      <c r="F103" s="250">
        <f t="shared" si="2"/>
        <v>0</v>
      </c>
      <c r="G103" s="250">
        <f t="shared" si="3"/>
        <v>0</v>
      </c>
    </row>
    <row r="104" ht="20" customHeight="1" outlineLevel="2" spans="1:7">
      <c r="A104" s="253" t="s">
        <v>219</v>
      </c>
      <c r="B104" s="254" t="s">
        <v>66</v>
      </c>
      <c r="C104" s="255">
        <v>19</v>
      </c>
      <c r="D104" s="255">
        <v>38</v>
      </c>
      <c r="E104" s="255">
        <v>19</v>
      </c>
      <c r="F104" s="250">
        <f t="shared" si="2"/>
        <v>1</v>
      </c>
      <c r="G104" s="250">
        <f t="shared" si="3"/>
        <v>0.5</v>
      </c>
    </row>
    <row r="105" ht="20" customHeight="1" outlineLevel="2" spans="1:7">
      <c r="A105" s="253" t="s">
        <v>220</v>
      </c>
      <c r="B105" s="254" t="s">
        <v>68</v>
      </c>
      <c r="C105" s="255" t="s">
        <v>55</v>
      </c>
      <c r="D105" s="255">
        <v>3</v>
      </c>
      <c r="E105" s="255" t="s">
        <v>55</v>
      </c>
      <c r="F105" s="250" t="e">
        <f t="shared" si="2"/>
        <v>#VALUE!</v>
      </c>
      <c r="G105" s="250"/>
    </row>
    <row r="106" ht="20" customHeight="1" outlineLevel="2" spans="1:7">
      <c r="A106" s="253" t="s">
        <v>221</v>
      </c>
      <c r="B106" s="254" t="s">
        <v>222</v>
      </c>
      <c r="C106" s="255" t="s">
        <v>55</v>
      </c>
      <c r="D106" s="255" t="s">
        <v>55</v>
      </c>
      <c r="E106" s="255" t="s">
        <v>55</v>
      </c>
      <c r="F106" s="250" t="e">
        <f t="shared" si="2"/>
        <v>#VALUE!</v>
      </c>
      <c r="G106" s="250"/>
    </row>
    <row r="107" ht="20" customHeight="1" outlineLevel="2" spans="1:7">
      <c r="A107" s="253" t="s">
        <v>223</v>
      </c>
      <c r="B107" s="254" t="s">
        <v>224</v>
      </c>
      <c r="C107" s="255" t="s">
        <v>55</v>
      </c>
      <c r="D107" s="255" t="s">
        <v>55</v>
      </c>
      <c r="E107" s="255" t="s">
        <v>55</v>
      </c>
      <c r="F107" s="250" t="e">
        <f t="shared" si="2"/>
        <v>#VALUE!</v>
      </c>
      <c r="G107" s="250"/>
    </row>
    <row r="108" ht="20" customHeight="1" outlineLevel="2" spans="1:7">
      <c r="A108" s="253" t="s">
        <v>225</v>
      </c>
      <c r="B108" s="254" t="s">
        <v>226</v>
      </c>
      <c r="C108" s="255" t="s">
        <v>55</v>
      </c>
      <c r="D108" s="255" t="s">
        <v>55</v>
      </c>
      <c r="E108" s="255" t="s">
        <v>55</v>
      </c>
      <c r="F108" s="250" t="e">
        <f t="shared" si="2"/>
        <v>#VALUE!</v>
      </c>
      <c r="G108" s="250"/>
    </row>
    <row r="109" ht="20" customHeight="1" outlineLevel="2" spans="1:7">
      <c r="A109" s="253" t="s">
        <v>227</v>
      </c>
      <c r="B109" s="254" t="s">
        <v>82</v>
      </c>
      <c r="C109" s="255" t="s">
        <v>55</v>
      </c>
      <c r="D109" s="255" t="s">
        <v>55</v>
      </c>
      <c r="E109" s="255" t="s">
        <v>55</v>
      </c>
      <c r="F109" s="250" t="e">
        <f t="shared" si="2"/>
        <v>#VALUE!</v>
      </c>
      <c r="G109" s="250"/>
    </row>
    <row r="110" ht="20" customHeight="1" outlineLevel="2" spans="1:7">
      <c r="A110" s="253" t="s">
        <v>228</v>
      </c>
      <c r="B110" s="254" t="s">
        <v>229</v>
      </c>
      <c r="C110" s="255">
        <v>40</v>
      </c>
      <c r="D110" s="255">
        <v>0</v>
      </c>
      <c r="E110" s="255">
        <v>40</v>
      </c>
      <c r="F110" s="250">
        <f t="shared" si="2"/>
        <v>1</v>
      </c>
      <c r="G110" s="250">
        <f t="shared" si="3"/>
        <v>0</v>
      </c>
    </row>
    <row r="111" ht="20" customHeight="1" outlineLevel="1" spans="1:7">
      <c r="A111" s="251" t="s">
        <v>230</v>
      </c>
      <c r="B111" s="252" t="s">
        <v>231</v>
      </c>
      <c r="C111" s="198">
        <v>1000</v>
      </c>
      <c r="D111" s="198">
        <f>SUM(D112:D121)</f>
        <v>4002</v>
      </c>
      <c r="E111" s="198">
        <f>SUM(E112:E121)</f>
        <v>1000</v>
      </c>
      <c r="F111" s="250">
        <f t="shared" si="2"/>
        <v>1</v>
      </c>
      <c r="G111" s="250">
        <f t="shared" si="3"/>
        <v>0.249875062468766</v>
      </c>
    </row>
    <row r="112" ht="20" customHeight="1" outlineLevel="2" spans="1:7">
      <c r="A112" s="253" t="s">
        <v>232</v>
      </c>
      <c r="B112" s="254" t="s">
        <v>64</v>
      </c>
      <c r="C112" s="255"/>
      <c r="D112" s="255"/>
      <c r="E112" s="255"/>
      <c r="F112" s="250">
        <f t="shared" si="2"/>
        <v>0</v>
      </c>
      <c r="G112" s="250">
        <f t="shared" si="3"/>
        <v>0</v>
      </c>
    </row>
    <row r="113" ht="20" customHeight="1" outlineLevel="2" spans="1:7">
      <c r="A113" s="253" t="s">
        <v>233</v>
      </c>
      <c r="B113" s="254" t="s">
        <v>66</v>
      </c>
      <c r="C113" s="255">
        <v>800</v>
      </c>
      <c r="D113" s="255">
        <v>3</v>
      </c>
      <c r="E113" s="255">
        <v>800</v>
      </c>
      <c r="F113" s="250">
        <f t="shared" si="2"/>
        <v>1</v>
      </c>
      <c r="G113" s="250">
        <f t="shared" si="3"/>
        <v>266.666666666667</v>
      </c>
    </row>
    <row r="114" ht="20" customHeight="1" outlineLevel="2" spans="1:7">
      <c r="A114" s="253" t="s">
        <v>234</v>
      </c>
      <c r="B114" s="254" t="s">
        <v>68</v>
      </c>
      <c r="C114" s="255"/>
      <c r="D114" s="255"/>
      <c r="E114" s="255"/>
      <c r="F114" s="250">
        <f t="shared" si="2"/>
        <v>0</v>
      </c>
      <c r="G114" s="250">
        <f t="shared" si="3"/>
        <v>0</v>
      </c>
    </row>
    <row r="115" ht="20" customHeight="1" outlineLevel="2" spans="1:7">
      <c r="A115" s="253" t="s">
        <v>235</v>
      </c>
      <c r="B115" s="254" t="s">
        <v>236</v>
      </c>
      <c r="C115" s="255"/>
      <c r="D115" s="255"/>
      <c r="E115" s="255"/>
      <c r="F115" s="250">
        <f t="shared" si="2"/>
        <v>0</v>
      </c>
      <c r="G115" s="250">
        <f t="shared" si="3"/>
        <v>0</v>
      </c>
    </row>
    <row r="116" ht="20" customHeight="1" outlineLevel="2" spans="1:7">
      <c r="A116" s="253" t="s">
        <v>237</v>
      </c>
      <c r="B116" s="254" t="s">
        <v>238</v>
      </c>
      <c r="C116" s="255"/>
      <c r="D116" s="255"/>
      <c r="E116" s="255"/>
      <c r="F116" s="250">
        <f t="shared" si="2"/>
        <v>0</v>
      </c>
      <c r="G116" s="250">
        <f t="shared" si="3"/>
        <v>0</v>
      </c>
    </row>
    <row r="117" ht="20" customHeight="1" outlineLevel="2" spans="1:7">
      <c r="A117" s="253" t="s">
        <v>239</v>
      </c>
      <c r="B117" s="254" t="s">
        <v>240</v>
      </c>
      <c r="C117" s="255"/>
      <c r="D117" s="255"/>
      <c r="E117" s="255"/>
      <c r="F117" s="250">
        <f t="shared" si="2"/>
        <v>0</v>
      </c>
      <c r="G117" s="250">
        <f t="shared" si="3"/>
        <v>0</v>
      </c>
    </row>
    <row r="118" ht="20" customHeight="1" outlineLevel="2" spans="1:7">
      <c r="A118" s="253" t="s">
        <v>241</v>
      </c>
      <c r="B118" s="254" t="s">
        <v>242</v>
      </c>
      <c r="C118" s="255"/>
      <c r="D118" s="255"/>
      <c r="E118" s="255"/>
      <c r="F118" s="250">
        <f t="shared" si="2"/>
        <v>0</v>
      </c>
      <c r="G118" s="250">
        <f t="shared" si="3"/>
        <v>0</v>
      </c>
    </row>
    <row r="119" ht="20" customHeight="1" outlineLevel="2" spans="1:7">
      <c r="A119" s="253" t="s">
        <v>243</v>
      </c>
      <c r="B119" s="254" t="s">
        <v>244</v>
      </c>
      <c r="C119" s="255">
        <v>200</v>
      </c>
      <c r="D119" s="255">
        <v>3999</v>
      </c>
      <c r="E119" s="255">
        <v>200</v>
      </c>
      <c r="F119" s="250">
        <f t="shared" si="2"/>
        <v>1</v>
      </c>
      <c r="G119" s="250">
        <f t="shared" si="3"/>
        <v>0.0500125031257814</v>
      </c>
    </row>
    <row r="120" ht="20" customHeight="1" outlineLevel="2" spans="1:7">
      <c r="A120" s="253" t="s">
        <v>245</v>
      </c>
      <c r="B120" s="254" t="s">
        <v>82</v>
      </c>
      <c r="C120" s="255"/>
      <c r="D120" s="255"/>
      <c r="E120" s="255"/>
      <c r="F120" s="250">
        <f t="shared" si="2"/>
        <v>0</v>
      </c>
      <c r="G120" s="250">
        <f t="shared" si="3"/>
        <v>0</v>
      </c>
    </row>
    <row r="121" ht="20" customHeight="1" outlineLevel="2" spans="1:7">
      <c r="A121" s="253" t="s">
        <v>246</v>
      </c>
      <c r="B121" s="254" t="s">
        <v>247</v>
      </c>
      <c r="C121" s="255"/>
      <c r="D121" s="255">
        <v>0</v>
      </c>
      <c r="E121" s="255"/>
      <c r="F121" s="250">
        <f t="shared" si="2"/>
        <v>0</v>
      </c>
      <c r="G121" s="250">
        <f t="shared" si="3"/>
        <v>0</v>
      </c>
    </row>
    <row r="122" ht="20" customHeight="1" outlineLevel="1" spans="1:7">
      <c r="A122" s="251" t="s">
        <v>248</v>
      </c>
      <c r="B122" s="252" t="s">
        <v>249</v>
      </c>
      <c r="C122" s="198">
        <v>0</v>
      </c>
      <c r="D122" s="198">
        <f>SUM(D123:D133)</f>
        <v>0</v>
      </c>
      <c r="E122" s="198">
        <f>SUM(E123:E133)</f>
        <v>0</v>
      </c>
      <c r="F122" s="250">
        <f t="shared" si="2"/>
        <v>0</v>
      </c>
      <c r="G122" s="250">
        <f t="shared" si="3"/>
        <v>0</v>
      </c>
    </row>
    <row r="123" ht="20" customHeight="1" outlineLevel="2" spans="1:7">
      <c r="A123" s="253" t="s">
        <v>250</v>
      </c>
      <c r="B123" s="254" t="s">
        <v>64</v>
      </c>
      <c r="C123" s="255"/>
      <c r="D123" s="255"/>
      <c r="E123" s="255"/>
      <c r="F123" s="250">
        <f t="shared" si="2"/>
        <v>0</v>
      </c>
      <c r="G123" s="250">
        <f t="shared" si="3"/>
        <v>0</v>
      </c>
    </row>
    <row r="124" ht="20" customHeight="1" outlineLevel="2" spans="1:7">
      <c r="A124" s="253" t="s">
        <v>251</v>
      </c>
      <c r="B124" s="254" t="s">
        <v>66</v>
      </c>
      <c r="C124" s="255"/>
      <c r="D124" s="255"/>
      <c r="E124" s="255"/>
      <c r="F124" s="250">
        <f t="shared" si="2"/>
        <v>0</v>
      </c>
      <c r="G124" s="250">
        <f t="shared" si="3"/>
        <v>0</v>
      </c>
    </row>
    <row r="125" ht="20" customHeight="1" outlineLevel="2" spans="1:7">
      <c r="A125" s="253" t="s">
        <v>252</v>
      </c>
      <c r="B125" s="254" t="s">
        <v>68</v>
      </c>
      <c r="C125" s="255"/>
      <c r="D125" s="255"/>
      <c r="E125" s="255"/>
      <c r="F125" s="250">
        <f t="shared" si="2"/>
        <v>0</v>
      </c>
      <c r="G125" s="250">
        <f t="shared" si="3"/>
        <v>0</v>
      </c>
    </row>
    <row r="126" ht="20" customHeight="1" outlineLevel="2" spans="1:7">
      <c r="A126" s="253" t="s">
        <v>253</v>
      </c>
      <c r="B126" s="254" t="s">
        <v>254</v>
      </c>
      <c r="C126" s="255"/>
      <c r="D126" s="255"/>
      <c r="E126" s="255"/>
      <c r="F126" s="250">
        <f t="shared" si="2"/>
        <v>0</v>
      </c>
      <c r="G126" s="250">
        <f t="shared" si="3"/>
        <v>0</v>
      </c>
    </row>
    <row r="127" ht="20" customHeight="1" outlineLevel="2" spans="1:7">
      <c r="A127" s="253" t="s">
        <v>255</v>
      </c>
      <c r="B127" s="254" t="s">
        <v>256</v>
      </c>
      <c r="C127" s="255"/>
      <c r="D127" s="255"/>
      <c r="E127" s="255"/>
      <c r="F127" s="250">
        <f t="shared" si="2"/>
        <v>0</v>
      </c>
      <c r="G127" s="250">
        <f t="shared" si="3"/>
        <v>0</v>
      </c>
    </row>
    <row r="128" ht="20" customHeight="1" outlineLevel="2" spans="1:7">
      <c r="A128" s="253" t="s">
        <v>257</v>
      </c>
      <c r="B128" s="254" t="s">
        <v>258</v>
      </c>
      <c r="C128" s="255"/>
      <c r="D128" s="255"/>
      <c r="E128" s="255"/>
      <c r="F128" s="250">
        <f t="shared" si="2"/>
        <v>0</v>
      </c>
      <c r="G128" s="250">
        <f t="shared" si="3"/>
        <v>0</v>
      </c>
    </row>
    <row r="129" ht="20" customHeight="1" outlineLevel="2" spans="1:7">
      <c r="A129" s="253" t="s">
        <v>259</v>
      </c>
      <c r="B129" s="254" t="s">
        <v>260</v>
      </c>
      <c r="C129" s="255"/>
      <c r="D129" s="255"/>
      <c r="E129" s="255"/>
      <c r="F129" s="250">
        <f t="shared" si="2"/>
        <v>0</v>
      </c>
      <c r="G129" s="250">
        <f t="shared" si="3"/>
        <v>0</v>
      </c>
    </row>
    <row r="130" ht="20" customHeight="1" outlineLevel="2" spans="1:7">
      <c r="A130" s="253" t="s">
        <v>261</v>
      </c>
      <c r="B130" s="254" t="s">
        <v>262</v>
      </c>
      <c r="C130" s="255"/>
      <c r="D130" s="255"/>
      <c r="E130" s="255"/>
      <c r="F130" s="250">
        <f t="shared" si="2"/>
        <v>0</v>
      </c>
      <c r="G130" s="250">
        <f t="shared" si="3"/>
        <v>0</v>
      </c>
    </row>
    <row r="131" ht="20" customHeight="1" outlineLevel="2" spans="1:7">
      <c r="A131" s="253" t="s">
        <v>263</v>
      </c>
      <c r="B131" s="254" t="s">
        <v>264</v>
      </c>
      <c r="C131" s="255"/>
      <c r="D131" s="255"/>
      <c r="E131" s="255"/>
      <c r="F131" s="250">
        <f t="shared" si="2"/>
        <v>0</v>
      </c>
      <c r="G131" s="250">
        <f t="shared" si="3"/>
        <v>0</v>
      </c>
    </row>
    <row r="132" ht="20" customHeight="1" outlineLevel="2" spans="1:7">
      <c r="A132" s="253" t="s">
        <v>265</v>
      </c>
      <c r="B132" s="254" t="s">
        <v>82</v>
      </c>
      <c r="C132" s="255"/>
      <c r="D132" s="255"/>
      <c r="E132" s="255"/>
      <c r="F132" s="250">
        <f t="shared" si="2"/>
        <v>0</v>
      </c>
      <c r="G132" s="250">
        <f t="shared" si="3"/>
        <v>0</v>
      </c>
    </row>
    <row r="133" ht="20" customHeight="1" outlineLevel="2" spans="1:7">
      <c r="A133" s="253" t="s">
        <v>266</v>
      </c>
      <c r="B133" s="254" t="s">
        <v>267</v>
      </c>
      <c r="C133" s="255"/>
      <c r="D133" s="255"/>
      <c r="E133" s="255"/>
      <c r="F133" s="250">
        <f t="shared" si="2"/>
        <v>0</v>
      </c>
      <c r="G133" s="250">
        <f t="shared" si="3"/>
        <v>0</v>
      </c>
    </row>
    <row r="134" ht="20" customHeight="1" outlineLevel="1" spans="1:7">
      <c r="A134" s="251" t="s">
        <v>268</v>
      </c>
      <c r="B134" s="252" t="s">
        <v>269</v>
      </c>
      <c r="C134" s="198">
        <v>4</v>
      </c>
      <c r="D134" s="198">
        <f>SUM(D135:D140)</f>
        <v>0</v>
      </c>
      <c r="E134" s="198">
        <f>SUM(E135:E140)</f>
        <v>4</v>
      </c>
      <c r="F134" s="250">
        <f t="shared" si="2"/>
        <v>1</v>
      </c>
      <c r="G134" s="250">
        <f t="shared" si="3"/>
        <v>0</v>
      </c>
    </row>
    <row r="135" ht="20" customHeight="1" outlineLevel="2" spans="1:7">
      <c r="A135" s="253" t="s">
        <v>270</v>
      </c>
      <c r="B135" s="254" t="s">
        <v>64</v>
      </c>
      <c r="C135" s="255"/>
      <c r="D135" s="255"/>
      <c r="E135" s="255"/>
      <c r="F135" s="250">
        <f t="shared" ref="F135:F198" si="4">IF(C135&gt;0,E135/C135,0)</f>
        <v>0</v>
      </c>
      <c r="G135" s="250">
        <f t="shared" ref="G135:G198" si="5">IF(D135&gt;0,E135/D135,0)</f>
        <v>0</v>
      </c>
    </row>
    <row r="136" ht="20" customHeight="1" outlineLevel="2" spans="1:7">
      <c r="A136" s="253" t="s">
        <v>271</v>
      </c>
      <c r="B136" s="254" t="s">
        <v>66</v>
      </c>
      <c r="C136" s="255"/>
      <c r="D136" s="255"/>
      <c r="E136" s="255"/>
      <c r="F136" s="250">
        <f t="shared" si="4"/>
        <v>0</v>
      </c>
      <c r="G136" s="250">
        <f t="shared" si="5"/>
        <v>0</v>
      </c>
    </row>
    <row r="137" ht="20" customHeight="1" outlineLevel="2" spans="1:7">
      <c r="A137" s="253" t="s">
        <v>272</v>
      </c>
      <c r="B137" s="254" t="s">
        <v>68</v>
      </c>
      <c r="C137" s="255"/>
      <c r="D137" s="255"/>
      <c r="E137" s="255"/>
      <c r="F137" s="250">
        <f t="shared" si="4"/>
        <v>0</v>
      </c>
      <c r="G137" s="250">
        <f t="shared" si="5"/>
        <v>0</v>
      </c>
    </row>
    <row r="138" ht="20" customHeight="1" outlineLevel="2" spans="1:7">
      <c r="A138" s="253" t="s">
        <v>273</v>
      </c>
      <c r="B138" s="254" t="s">
        <v>274</v>
      </c>
      <c r="C138" s="255">
        <v>1</v>
      </c>
      <c r="D138" s="255">
        <v>0</v>
      </c>
      <c r="E138" s="255">
        <v>1</v>
      </c>
      <c r="F138" s="250">
        <f t="shared" si="4"/>
        <v>1</v>
      </c>
      <c r="G138" s="250">
        <f t="shared" si="5"/>
        <v>0</v>
      </c>
    </row>
    <row r="139" ht="20" customHeight="1" outlineLevel="2" spans="1:7">
      <c r="A139" s="253" t="s">
        <v>275</v>
      </c>
      <c r="B139" s="254" t="s">
        <v>82</v>
      </c>
      <c r="C139" s="255"/>
      <c r="D139" s="255"/>
      <c r="E139" s="255"/>
      <c r="F139" s="250">
        <f t="shared" si="4"/>
        <v>0</v>
      </c>
      <c r="G139" s="250">
        <f t="shared" si="5"/>
        <v>0</v>
      </c>
    </row>
    <row r="140" ht="20" customHeight="1" outlineLevel="2" spans="1:7">
      <c r="A140" s="253" t="s">
        <v>276</v>
      </c>
      <c r="B140" s="254" t="s">
        <v>277</v>
      </c>
      <c r="C140" s="255">
        <v>3</v>
      </c>
      <c r="D140" s="255">
        <v>0</v>
      </c>
      <c r="E140" s="255">
        <v>3</v>
      </c>
      <c r="F140" s="250">
        <f t="shared" si="4"/>
        <v>1</v>
      </c>
      <c r="G140" s="250">
        <f t="shared" si="5"/>
        <v>0</v>
      </c>
    </row>
    <row r="141" ht="20" customHeight="1" outlineLevel="1" spans="1:7">
      <c r="A141" s="251" t="s">
        <v>278</v>
      </c>
      <c r="B141" s="252" t="s">
        <v>279</v>
      </c>
      <c r="C141" s="198">
        <v>0</v>
      </c>
      <c r="D141" s="198">
        <f>SUM(D142:D148)</f>
        <v>0</v>
      </c>
      <c r="E141" s="198">
        <f>SUM(E142:E148)</f>
        <v>0</v>
      </c>
      <c r="F141" s="250">
        <f t="shared" si="4"/>
        <v>0</v>
      </c>
      <c r="G141" s="250">
        <f t="shared" si="5"/>
        <v>0</v>
      </c>
    </row>
    <row r="142" ht="20" customHeight="1" outlineLevel="2" spans="1:7">
      <c r="A142" s="253" t="s">
        <v>280</v>
      </c>
      <c r="B142" s="254" t="s">
        <v>64</v>
      </c>
      <c r="C142" s="255"/>
      <c r="D142" s="255"/>
      <c r="E142" s="255"/>
      <c r="F142" s="250">
        <f t="shared" si="4"/>
        <v>0</v>
      </c>
      <c r="G142" s="250">
        <f t="shared" si="5"/>
        <v>0</v>
      </c>
    </row>
    <row r="143" ht="20" customHeight="1" outlineLevel="2" spans="1:7">
      <c r="A143" s="253" t="s">
        <v>281</v>
      </c>
      <c r="B143" s="254" t="s">
        <v>66</v>
      </c>
      <c r="C143" s="255"/>
      <c r="D143" s="255"/>
      <c r="E143" s="255"/>
      <c r="F143" s="250">
        <f t="shared" si="4"/>
        <v>0</v>
      </c>
      <c r="G143" s="250">
        <f t="shared" si="5"/>
        <v>0</v>
      </c>
    </row>
    <row r="144" ht="20" customHeight="1" outlineLevel="2" spans="1:7">
      <c r="A144" s="253" t="s">
        <v>282</v>
      </c>
      <c r="B144" s="254" t="s">
        <v>68</v>
      </c>
      <c r="C144" s="255"/>
      <c r="D144" s="255"/>
      <c r="E144" s="255"/>
      <c r="F144" s="250">
        <f t="shared" si="4"/>
        <v>0</v>
      </c>
      <c r="G144" s="250">
        <f t="shared" si="5"/>
        <v>0</v>
      </c>
    </row>
    <row r="145" ht="20" customHeight="1" outlineLevel="2" spans="1:7">
      <c r="A145" s="253" t="s">
        <v>283</v>
      </c>
      <c r="B145" s="254" t="s">
        <v>284</v>
      </c>
      <c r="C145" s="255"/>
      <c r="D145" s="255"/>
      <c r="E145" s="255"/>
      <c r="F145" s="250">
        <f t="shared" si="4"/>
        <v>0</v>
      </c>
      <c r="G145" s="250">
        <f t="shared" si="5"/>
        <v>0</v>
      </c>
    </row>
    <row r="146" ht="20" customHeight="1" outlineLevel="2" spans="1:7">
      <c r="A146" s="253" t="s">
        <v>285</v>
      </c>
      <c r="B146" s="254" t="s">
        <v>286</v>
      </c>
      <c r="C146" s="255"/>
      <c r="D146" s="255"/>
      <c r="E146" s="255"/>
      <c r="F146" s="250">
        <f t="shared" si="4"/>
        <v>0</v>
      </c>
      <c r="G146" s="250">
        <f t="shared" si="5"/>
        <v>0</v>
      </c>
    </row>
    <row r="147" ht="20" customHeight="1" outlineLevel="2" spans="1:7">
      <c r="A147" s="253" t="s">
        <v>287</v>
      </c>
      <c r="B147" s="254" t="s">
        <v>82</v>
      </c>
      <c r="C147" s="255"/>
      <c r="D147" s="255"/>
      <c r="E147" s="255"/>
      <c r="F147" s="250">
        <f t="shared" si="4"/>
        <v>0</v>
      </c>
      <c r="G147" s="250">
        <f t="shared" si="5"/>
        <v>0</v>
      </c>
    </row>
    <row r="148" ht="20" customHeight="1" outlineLevel="2" spans="1:7">
      <c r="A148" s="253" t="s">
        <v>288</v>
      </c>
      <c r="B148" s="254" t="s">
        <v>289</v>
      </c>
      <c r="C148" s="255"/>
      <c r="D148" s="255"/>
      <c r="E148" s="255"/>
      <c r="F148" s="250">
        <f t="shared" si="4"/>
        <v>0</v>
      </c>
      <c r="G148" s="250">
        <f t="shared" si="5"/>
        <v>0</v>
      </c>
    </row>
    <row r="149" ht="20" customHeight="1" outlineLevel="1" spans="1:7">
      <c r="A149" s="251" t="s">
        <v>290</v>
      </c>
      <c r="B149" s="252" t="s">
        <v>291</v>
      </c>
      <c r="C149" s="198">
        <v>0</v>
      </c>
      <c r="D149" s="198">
        <f>SUM(D150:D154)</f>
        <v>10</v>
      </c>
      <c r="E149" s="198">
        <f>SUM(E150:E154)</f>
        <v>0</v>
      </c>
      <c r="F149" s="250">
        <f t="shared" si="4"/>
        <v>0</v>
      </c>
      <c r="G149" s="250">
        <f t="shared" si="5"/>
        <v>0</v>
      </c>
    </row>
    <row r="150" ht="20" customHeight="1" outlineLevel="2" spans="1:7">
      <c r="A150" s="253" t="s">
        <v>292</v>
      </c>
      <c r="B150" s="254" t="s">
        <v>64</v>
      </c>
      <c r="C150" s="255"/>
      <c r="D150" s="255"/>
      <c r="E150" s="255"/>
      <c r="F150" s="250">
        <f t="shared" si="4"/>
        <v>0</v>
      </c>
      <c r="G150" s="250">
        <f t="shared" si="5"/>
        <v>0</v>
      </c>
    </row>
    <row r="151" ht="20" customHeight="1" outlineLevel="2" spans="1:7">
      <c r="A151" s="253" t="s">
        <v>293</v>
      </c>
      <c r="B151" s="254" t="s">
        <v>66</v>
      </c>
      <c r="C151" s="255"/>
      <c r="D151" s="255"/>
      <c r="E151" s="255"/>
      <c r="F151" s="250">
        <f t="shared" si="4"/>
        <v>0</v>
      </c>
      <c r="G151" s="250">
        <f t="shared" si="5"/>
        <v>0</v>
      </c>
    </row>
    <row r="152" ht="20" customHeight="1" outlineLevel="2" spans="1:7">
      <c r="A152" s="253" t="s">
        <v>294</v>
      </c>
      <c r="B152" s="254" t="s">
        <v>68</v>
      </c>
      <c r="C152" s="255"/>
      <c r="D152" s="255"/>
      <c r="E152" s="255"/>
      <c r="F152" s="250">
        <f t="shared" si="4"/>
        <v>0</v>
      </c>
      <c r="G152" s="250">
        <f t="shared" si="5"/>
        <v>0</v>
      </c>
    </row>
    <row r="153" ht="20" customHeight="1" outlineLevel="2" spans="1:7">
      <c r="A153" s="253" t="s">
        <v>295</v>
      </c>
      <c r="B153" s="254" t="s">
        <v>296</v>
      </c>
      <c r="C153" s="255"/>
      <c r="D153" s="255">
        <v>10</v>
      </c>
      <c r="E153" s="255"/>
      <c r="F153" s="250">
        <f t="shared" si="4"/>
        <v>0</v>
      </c>
      <c r="G153" s="250">
        <f t="shared" si="5"/>
        <v>0</v>
      </c>
    </row>
    <row r="154" ht="20" customHeight="1" outlineLevel="2" spans="1:7">
      <c r="A154" s="253" t="s">
        <v>297</v>
      </c>
      <c r="B154" s="254" t="s">
        <v>298</v>
      </c>
      <c r="C154" s="255"/>
      <c r="D154" s="255"/>
      <c r="E154" s="255"/>
      <c r="F154" s="250">
        <f t="shared" si="4"/>
        <v>0</v>
      </c>
      <c r="G154" s="250">
        <f t="shared" si="5"/>
        <v>0</v>
      </c>
    </row>
    <row r="155" ht="20" customHeight="1" outlineLevel="1" spans="1:7">
      <c r="A155" s="251" t="s">
        <v>299</v>
      </c>
      <c r="B155" s="252" t="s">
        <v>300</v>
      </c>
      <c r="C155" s="198">
        <v>0</v>
      </c>
      <c r="D155" s="198">
        <f>SUM(D156:D161)</f>
        <v>0</v>
      </c>
      <c r="E155" s="198">
        <f>SUM(E156:E161)</f>
        <v>0</v>
      </c>
      <c r="F155" s="250">
        <f t="shared" si="4"/>
        <v>0</v>
      </c>
      <c r="G155" s="250">
        <f t="shared" si="5"/>
        <v>0</v>
      </c>
    </row>
    <row r="156" ht="20" customHeight="1" outlineLevel="2" spans="1:7">
      <c r="A156" s="253" t="s">
        <v>301</v>
      </c>
      <c r="B156" s="254" t="s">
        <v>64</v>
      </c>
      <c r="C156" s="255"/>
      <c r="D156" s="255"/>
      <c r="E156" s="255"/>
      <c r="F156" s="250">
        <f t="shared" si="4"/>
        <v>0</v>
      </c>
      <c r="G156" s="250">
        <f t="shared" si="5"/>
        <v>0</v>
      </c>
    </row>
    <row r="157" ht="20" customHeight="1" outlineLevel="2" spans="1:7">
      <c r="A157" s="253" t="s">
        <v>302</v>
      </c>
      <c r="B157" s="254" t="s">
        <v>66</v>
      </c>
      <c r="C157" s="255"/>
      <c r="D157" s="255"/>
      <c r="E157" s="255"/>
      <c r="F157" s="250">
        <f t="shared" si="4"/>
        <v>0</v>
      </c>
      <c r="G157" s="250">
        <f t="shared" si="5"/>
        <v>0</v>
      </c>
    </row>
    <row r="158" ht="20" customHeight="1" outlineLevel="2" spans="1:7">
      <c r="A158" s="253" t="s">
        <v>303</v>
      </c>
      <c r="B158" s="254" t="s">
        <v>68</v>
      </c>
      <c r="C158" s="255"/>
      <c r="D158" s="255"/>
      <c r="E158" s="255"/>
      <c r="F158" s="250">
        <f t="shared" si="4"/>
        <v>0</v>
      </c>
      <c r="G158" s="250">
        <f t="shared" si="5"/>
        <v>0</v>
      </c>
    </row>
    <row r="159" ht="20" customHeight="1" outlineLevel="2" spans="1:7">
      <c r="A159" s="253" t="s">
        <v>304</v>
      </c>
      <c r="B159" s="254" t="s">
        <v>95</v>
      </c>
      <c r="C159" s="255"/>
      <c r="D159" s="255"/>
      <c r="E159" s="255"/>
      <c r="F159" s="250">
        <f t="shared" si="4"/>
        <v>0</v>
      </c>
      <c r="G159" s="250">
        <f t="shared" si="5"/>
        <v>0</v>
      </c>
    </row>
    <row r="160" ht="20" customHeight="1" outlineLevel="2" spans="1:7">
      <c r="A160" s="253" t="s">
        <v>305</v>
      </c>
      <c r="B160" s="254" t="s">
        <v>82</v>
      </c>
      <c r="C160" s="255"/>
      <c r="D160" s="255"/>
      <c r="E160" s="255"/>
      <c r="F160" s="250">
        <f t="shared" si="4"/>
        <v>0</v>
      </c>
      <c r="G160" s="250">
        <f t="shared" si="5"/>
        <v>0</v>
      </c>
    </row>
    <row r="161" ht="20" customHeight="1" outlineLevel="2" spans="1:7">
      <c r="A161" s="253" t="s">
        <v>306</v>
      </c>
      <c r="B161" s="254" t="s">
        <v>307</v>
      </c>
      <c r="C161" s="255"/>
      <c r="D161" s="255"/>
      <c r="E161" s="255"/>
      <c r="F161" s="250">
        <f t="shared" si="4"/>
        <v>0</v>
      </c>
      <c r="G161" s="250">
        <f t="shared" si="5"/>
        <v>0</v>
      </c>
    </row>
    <row r="162" ht="20" customHeight="1" outlineLevel="1" spans="1:7">
      <c r="A162" s="251" t="s">
        <v>308</v>
      </c>
      <c r="B162" s="252" t="s">
        <v>309</v>
      </c>
      <c r="C162" s="198">
        <v>101</v>
      </c>
      <c r="D162" s="198">
        <f>SUM(D163:D168)</f>
        <v>81</v>
      </c>
      <c r="E162" s="198">
        <f>SUM(E163:E168)</f>
        <v>101</v>
      </c>
      <c r="F162" s="250">
        <f t="shared" si="4"/>
        <v>1</v>
      </c>
      <c r="G162" s="250">
        <f t="shared" si="5"/>
        <v>1.24691358024691</v>
      </c>
    </row>
    <row r="163" ht="20" customHeight="1" outlineLevel="2" spans="1:7">
      <c r="A163" s="253" t="s">
        <v>310</v>
      </c>
      <c r="B163" s="254" t="s">
        <v>64</v>
      </c>
      <c r="C163" s="255"/>
      <c r="D163" s="255"/>
      <c r="E163" s="255"/>
      <c r="F163" s="250">
        <f t="shared" si="4"/>
        <v>0</v>
      </c>
      <c r="G163" s="250">
        <f t="shared" si="5"/>
        <v>0</v>
      </c>
    </row>
    <row r="164" ht="20" customHeight="1" outlineLevel="2" spans="1:7">
      <c r="A164" s="253" t="s">
        <v>311</v>
      </c>
      <c r="B164" s="254" t="s">
        <v>66</v>
      </c>
      <c r="C164" s="255">
        <v>1</v>
      </c>
      <c r="D164" s="255">
        <v>5</v>
      </c>
      <c r="E164" s="255">
        <v>1</v>
      </c>
      <c r="F164" s="250">
        <f t="shared" si="4"/>
        <v>1</v>
      </c>
      <c r="G164" s="250">
        <f t="shared" si="5"/>
        <v>0.2</v>
      </c>
    </row>
    <row r="165" ht="20" customHeight="1" outlineLevel="2" spans="1:7">
      <c r="A165" s="253" t="s">
        <v>312</v>
      </c>
      <c r="B165" s="254" t="s">
        <v>68</v>
      </c>
      <c r="C165" s="255"/>
      <c r="D165" s="255"/>
      <c r="E165" s="255"/>
      <c r="F165" s="250">
        <f t="shared" si="4"/>
        <v>0</v>
      </c>
      <c r="G165" s="250">
        <f t="shared" si="5"/>
        <v>0</v>
      </c>
    </row>
    <row r="166" ht="20" customHeight="1" outlineLevel="2" spans="1:7">
      <c r="A166" s="253" t="s">
        <v>313</v>
      </c>
      <c r="B166" s="254" t="s">
        <v>314</v>
      </c>
      <c r="C166" s="255">
        <v>100</v>
      </c>
      <c r="D166" s="255">
        <v>76</v>
      </c>
      <c r="E166" s="255">
        <v>100</v>
      </c>
      <c r="F166" s="250">
        <f t="shared" si="4"/>
        <v>1</v>
      </c>
      <c r="G166" s="250">
        <f t="shared" si="5"/>
        <v>1.31578947368421</v>
      </c>
    </row>
    <row r="167" ht="20" customHeight="1" outlineLevel="2" spans="1:7">
      <c r="A167" s="253" t="s">
        <v>315</v>
      </c>
      <c r="B167" s="254" t="s">
        <v>82</v>
      </c>
      <c r="C167" s="255"/>
      <c r="D167" s="255"/>
      <c r="E167" s="255"/>
      <c r="F167" s="250">
        <f t="shared" si="4"/>
        <v>0</v>
      </c>
      <c r="G167" s="250">
        <f t="shared" si="5"/>
        <v>0</v>
      </c>
    </row>
    <row r="168" ht="20" customHeight="1" outlineLevel="2" spans="1:7">
      <c r="A168" s="253" t="s">
        <v>316</v>
      </c>
      <c r="B168" s="254" t="s">
        <v>317</v>
      </c>
      <c r="C168" s="255"/>
      <c r="D168" s="255"/>
      <c r="E168" s="255"/>
      <c r="F168" s="250">
        <f t="shared" si="4"/>
        <v>0</v>
      </c>
      <c r="G168" s="250">
        <f t="shared" si="5"/>
        <v>0</v>
      </c>
    </row>
    <row r="169" ht="20" customHeight="1" outlineLevel="1" spans="1:7">
      <c r="A169" s="251" t="s">
        <v>318</v>
      </c>
      <c r="B169" s="252" t="s">
        <v>319</v>
      </c>
      <c r="C169" s="198">
        <v>500</v>
      </c>
      <c r="D169" s="198">
        <f>SUM(D170:D175)</f>
        <v>496</v>
      </c>
      <c r="E169" s="198">
        <f>SUM(E170:E175)</f>
        <v>500</v>
      </c>
      <c r="F169" s="250">
        <f t="shared" si="4"/>
        <v>1</v>
      </c>
      <c r="G169" s="250">
        <f t="shared" si="5"/>
        <v>1.00806451612903</v>
      </c>
    </row>
    <row r="170" ht="20" customHeight="1" outlineLevel="2" spans="1:7">
      <c r="A170" s="253" t="s">
        <v>320</v>
      </c>
      <c r="B170" s="254" t="s">
        <v>64</v>
      </c>
      <c r="C170" s="255">
        <v>50</v>
      </c>
      <c r="D170" s="255">
        <v>0</v>
      </c>
      <c r="E170" s="255">
        <v>50</v>
      </c>
      <c r="F170" s="250">
        <f t="shared" si="4"/>
        <v>1</v>
      </c>
      <c r="G170" s="250">
        <f t="shared" si="5"/>
        <v>0</v>
      </c>
    </row>
    <row r="171" ht="20" customHeight="1" outlineLevel="2" spans="1:7">
      <c r="A171" s="253" t="s">
        <v>321</v>
      </c>
      <c r="B171" s="254" t="s">
        <v>66</v>
      </c>
      <c r="C171" s="59">
        <v>350</v>
      </c>
      <c r="D171" s="255">
        <v>496</v>
      </c>
      <c r="E171" s="255">
        <v>350</v>
      </c>
      <c r="F171" s="250">
        <f t="shared" si="4"/>
        <v>1</v>
      </c>
      <c r="G171" s="250">
        <f t="shared" si="5"/>
        <v>0.705645161290323</v>
      </c>
    </row>
    <row r="172" ht="20" customHeight="1" outlineLevel="2" spans="1:7">
      <c r="A172" s="253" t="s">
        <v>322</v>
      </c>
      <c r="B172" s="254" t="s">
        <v>68</v>
      </c>
      <c r="C172" s="59"/>
      <c r="D172" s="255"/>
      <c r="E172" s="255"/>
      <c r="F172" s="250">
        <f t="shared" si="4"/>
        <v>0</v>
      </c>
      <c r="G172" s="250">
        <f t="shared" si="5"/>
        <v>0</v>
      </c>
    </row>
    <row r="173" ht="20" customHeight="1" outlineLevel="2" spans="1:7">
      <c r="A173" s="253" t="s">
        <v>323</v>
      </c>
      <c r="B173" s="254" t="s">
        <v>324</v>
      </c>
      <c r="C173" s="255">
        <v>100</v>
      </c>
      <c r="D173" s="255"/>
      <c r="E173" s="255">
        <v>100</v>
      </c>
      <c r="F173" s="250">
        <f t="shared" si="4"/>
        <v>1</v>
      </c>
      <c r="G173" s="250">
        <f t="shared" si="5"/>
        <v>0</v>
      </c>
    </row>
    <row r="174" ht="20" customHeight="1" outlineLevel="2" spans="1:7">
      <c r="A174" s="253" t="s">
        <v>325</v>
      </c>
      <c r="B174" s="254" t="s">
        <v>82</v>
      </c>
      <c r="C174" s="255"/>
      <c r="D174" s="255"/>
      <c r="E174" s="255"/>
      <c r="F174" s="250">
        <f t="shared" si="4"/>
        <v>0</v>
      </c>
      <c r="G174" s="250">
        <f t="shared" si="5"/>
        <v>0</v>
      </c>
    </row>
    <row r="175" ht="20" customHeight="1" outlineLevel="2" spans="1:7">
      <c r="A175" s="253" t="s">
        <v>326</v>
      </c>
      <c r="B175" s="254" t="s">
        <v>327</v>
      </c>
      <c r="C175" s="255"/>
      <c r="D175" s="255"/>
      <c r="E175" s="255"/>
      <c r="F175" s="250">
        <f t="shared" si="4"/>
        <v>0</v>
      </c>
      <c r="G175" s="250">
        <f t="shared" si="5"/>
        <v>0</v>
      </c>
    </row>
    <row r="176" ht="20" customHeight="1" outlineLevel="1" spans="1:7">
      <c r="A176" s="251" t="s">
        <v>328</v>
      </c>
      <c r="B176" s="252" t="s">
        <v>329</v>
      </c>
      <c r="C176" s="198">
        <v>562</v>
      </c>
      <c r="D176" s="198">
        <f>SUM(D177:D182)</f>
        <v>256</v>
      </c>
      <c r="E176" s="198">
        <f>SUM(E177:E182)</f>
        <v>562</v>
      </c>
      <c r="F176" s="250">
        <f t="shared" si="4"/>
        <v>1</v>
      </c>
      <c r="G176" s="250">
        <f t="shared" si="5"/>
        <v>2.1953125</v>
      </c>
    </row>
    <row r="177" ht="20" customHeight="1" outlineLevel="2" spans="1:7">
      <c r="A177" s="253" t="s">
        <v>330</v>
      </c>
      <c r="B177" s="254" t="s">
        <v>64</v>
      </c>
      <c r="C177" s="255">
        <v>450</v>
      </c>
      <c r="D177" s="255"/>
      <c r="E177" s="255">
        <v>450</v>
      </c>
      <c r="F177" s="250">
        <f t="shared" si="4"/>
        <v>1</v>
      </c>
      <c r="G177" s="250">
        <f t="shared" si="5"/>
        <v>0</v>
      </c>
    </row>
    <row r="178" ht="20" customHeight="1" outlineLevel="2" spans="1:7">
      <c r="A178" s="253" t="s">
        <v>331</v>
      </c>
      <c r="B178" s="254" t="s">
        <v>66</v>
      </c>
      <c r="C178" s="255">
        <v>50</v>
      </c>
      <c r="D178" s="255">
        <v>108</v>
      </c>
      <c r="E178" s="255">
        <v>50</v>
      </c>
      <c r="F178" s="250">
        <f t="shared" si="4"/>
        <v>1</v>
      </c>
      <c r="G178" s="250">
        <f t="shared" si="5"/>
        <v>0.462962962962963</v>
      </c>
    </row>
    <row r="179" ht="20" customHeight="1" outlineLevel="2" spans="1:7">
      <c r="A179" s="253" t="s">
        <v>332</v>
      </c>
      <c r="B179" s="254" t="s">
        <v>68</v>
      </c>
      <c r="C179" s="255" t="s">
        <v>55</v>
      </c>
      <c r="D179" s="255"/>
      <c r="E179" s="255" t="s">
        <v>55</v>
      </c>
      <c r="F179" s="250" t="e">
        <f t="shared" si="4"/>
        <v>#VALUE!</v>
      </c>
      <c r="G179" s="250"/>
    </row>
    <row r="180" ht="20" customHeight="1" outlineLevel="2" spans="1:7">
      <c r="A180" s="253" t="s">
        <v>333</v>
      </c>
      <c r="B180" s="254" t="s">
        <v>334</v>
      </c>
      <c r="C180" s="255">
        <v>10</v>
      </c>
      <c r="D180" s="255">
        <v>6</v>
      </c>
      <c r="E180" s="255">
        <v>10</v>
      </c>
      <c r="F180" s="250">
        <f t="shared" si="4"/>
        <v>1</v>
      </c>
      <c r="G180" s="250"/>
    </row>
    <row r="181" ht="20" customHeight="1" outlineLevel="2" spans="1:7">
      <c r="A181" s="253" t="s">
        <v>335</v>
      </c>
      <c r="B181" s="254" t="s">
        <v>82</v>
      </c>
      <c r="C181" s="255" t="s">
        <v>55</v>
      </c>
      <c r="D181" s="255">
        <v>25</v>
      </c>
      <c r="E181" s="255" t="s">
        <v>55</v>
      </c>
      <c r="F181" s="250" t="e">
        <f t="shared" si="4"/>
        <v>#VALUE!</v>
      </c>
      <c r="G181" s="250"/>
    </row>
    <row r="182" ht="20" customHeight="1" outlineLevel="2" spans="1:7">
      <c r="A182" s="253" t="s">
        <v>336</v>
      </c>
      <c r="B182" s="254" t="s">
        <v>337</v>
      </c>
      <c r="C182" s="255">
        <v>52</v>
      </c>
      <c r="D182" s="255">
        <v>117</v>
      </c>
      <c r="E182" s="255">
        <v>52</v>
      </c>
      <c r="F182" s="250">
        <f t="shared" si="4"/>
        <v>1</v>
      </c>
      <c r="G182" s="250">
        <f t="shared" si="5"/>
        <v>0.444444444444444</v>
      </c>
    </row>
    <row r="183" ht="20" customHeight="1" outlineLevel="1" spans="1:7">
      <c r="A183" s="251" t="s">
        <v>338</v>
      </c>
      <c r="B183" s="252" t="s">
        <v>339</v>
      </c>
      <c r="C183" s="198">
        <v>3</v>
      </c>
      <c r="D183" s="198">
        <f>SUM(D184:D189)</f>
        <v>73</v>
      </c>
      <c r="E183" s="198">
        <f>SUM(E184:E189)</f>
        <v>3</v>
      </c>
      <c r="F183" s="250">
        <f t="shared" si="4"/>
        <v>1</v>
      </c>
      <c r="G183" s="250">
        <f t="shared" si="5"/>
        <v>0.0410958904109589</v>
      </c>
    </row>
    <row r="184" ht="20" customHeight="1" outlineLevel="2" spans="1:7">
      <c r="A184" s="253" t="s">
        <v>340</v>
      </c>
      <c r="B184" s="254" t="s">
        <v>64</v>
      </c>
      <c r="C184" s="255"/>
      <c r="D184" s="255">
        <v>38</v>
      </c>
      <c r="E184" s="255"/>
      <c r="F184" s="250">
        <f t="shared" si="4"/>
        <v>0</v>
      </c>
      <c r="G184" s="250">
        <f t="shared" si="5"/>
        <v>0</v>
      </c>
    </row>
    <row r="185" ht="20" customHeight="1" outlineLevel="2" spans="1:7">
      <c r="A185" s="253" t="s">
        <v>341</v>
      </c>
      <c r="B185" s="254" t="s">
        <v>66</v>
      </c>
      <c r="C185" s="255"/>
      <c r="D185" s="255">
        <v>35</v>
      </c>
      <c r="E185" s="255"/>
      <c r="F185" s="250">
        <f t="shared" si="4"/>
        <v>0</v>
      </c>
      <c r="G185" s="250">
        <f t="shared" si="5"/>
        <v>0</v>
      </c>
    </row>
    <row r="186" ht="20" customHeight="1" outlineLevel="2" spans="1:7">
      <c r="A186" s="253" t="s">
        <v>342</v>
      </c>
      <c r="B186" s="254" t="s">
        <v>68</v>
      </c>
      <c r="C186" s="255"/>
      <c r="D186" s="255"/>
      <c r="E186" s="255"/>
      <c r="F186" s="250">
        <f t="shared" si="4"/>
        <v>0</v>
      </c>
      <c r="G186" s="250">
        <f t="shared" si="5"/>
        <v>0</v>
      </c>
    </row>
    <row r="187" ht="20" customHeight="1" outlineLevel="2" spans="1:7">
      <c r="A187" s="253" t="s">
        <v>343</v>
      </c>
      <c r="B187" s="254" t="s">
        <v>344</v>
      </c>
      <c r="C187" s="255"/>
      <c r="D187" s="255"/>
      <c r="E187" s="255"/>
      <c r="F187" s="250">
        <f t="shared" si="4"/>
        <v>0</v>
      </c>
      <c r="G187" s="250">
        <f t="shared" si="5"/>
        <v>0</v>
      </c>
    </row>
    <row r="188" ht="20" customHeight="1" outlineLevel="2" spans="1:7">
      <c r="A188" s="253" t="s">
        <v>345</v>
      </c>
      <c r="B188" s="254" t="s">
        <v>82</v>
      </c>
      <c r="C188" s="255"/>
      <c r="D188" s="255"/>
      <c r="E188" s="255"/>
      <c r="F188" s="250">
        <f t="shared" si="4"/>
        <v>0</v>
      </c>
      <c r="G188" s="250">
        <f t="shared" si="5"/>
        <v>0</v>
      </c>
    </row>
    <row r="189" ht="20" customHeight="1" outlineLevel="2" spans="1:7">
      <c r="A189" s="253" t="s">
        <v>346</v>
      </c>
      <c r="B189" s="254" t="s">
        <v>347</v>
      </c>
      <c r="C189" s="255">
        <v>3</v>
      </c>
      <c r="D189" s="255"/>
      <c r="E189" s="255">
        <v>3</v>
      </c>
      <c r="F189" s="250">
        <f t="shared" si="4"/>
        <v>1</v>
      </c>
      <c r="G189" s="250">
        <f t="shared" si="5"/>
        <v>0</v>
      </c>
    </row>
    <row r="190" ht="20" customHeight="1" outlineLevel="1" spans="1:7">
      <c r="A190" s="251" t="s">
        <v>348</v>
      </c>
      <c r="B190" s="252" t="s">
        <v>349</v>
      </c>
      <c r="C190" s="198">
        <v>6</v>
      </c>
      <c r="D190" s="198">
        <f>SUM(D191:D197)</f>
        <v>8</v>
      </c>
      <c r="E190" s="198">
        <f>SUM(E191:E197)</f>
        <v>6</v>
      </c>
      <c r="F190" s="250">
        <f t="shared" si="4"/>
        <v>1</v>
      </c>
      <c r="G190" s="250">
        <f t="shared" si="5"/>
        <v>0.75</v>
      </c>
    </row>
    <row r="191" ht="20" customHeight="1" outlineLevel="2" spans="1:7">
      <c r="A191" s="253" t="s">
        <v>350</v>
      </c>
      <c r="B191" s="254" t="s">
        <v>64</v>
      </c>
      <c r="C191" s="255">
        <v>1</v>
      </c>
      <c r="D191" s="255"/>
      <c r="E191" s="255">
        <v>1</v>
      </c>
      <c r="F191" s="250">
        <f t="shared" si="4"/>
        <v>1</v>
      </c>
      <c r="G191" s="250">
        <f t="shared" si="5"/>
        <v>0</v>
      </c>
    </row>
    <row r="192" ht="20" customHeight="1" outlineLevel="2" spans="1:7">
      <c r="A192" s="253" t="s">
        <v>351</v>
      </c>
      <c r="B192" s="254" t="s">
        <v>66</v>
      </c>
      <c r="C192" s="255">
        <v>5</v>
      </c>
      <c r="D192" s="255">
        <v>8</v>
      </c>
      <c r="E192" s="255">
        <v>5</v>
      </c>
      <c r="F192" s="250">
        <f t="shared" si="4"/>
        <v>1</v>
      </c>
      <c r="G192" s="250">
        <f t="shared" si="5"/>
        <v>0.625</v>
      </c>
    </row>
    <row r="193" ht="20" customHeight="1" outlineLevel="2" spans="1:7">
      <c r="A193" s="253" t="s">
        <v>352</v>
      </c>
      <c r="B193" s="254" t="s">
        <v>68</v>
      </c>
      <c r="C193" s="255"/>
      <c r="D193" s="255"/>
      <c r="E193" s="255"/>
      <c r="F193" s="250">
        <f t="shared" si="4"/>
        <v>0</v>
      </c>
      <c r="G193" s="250">
        <f t="shared" si="5"/>
        <v>0</v>
      </c>
    </row>
    <row r="194" ht="20" customHeight="1" outlineLevel="2" spans="1:7">
      <c r="A194" s="253" t="s">
        <v>353</v>
      </c>
      <c r="B194" s="254" t="s">
        <v>354</v>
      </c>
      <c r="C194" s="255"/>
      <c r="D194" s="255"/>
      <c r="E194" s="255"/>
      <c r="F194" s="250">
        <f t="shared" si="4"/>
        <v>0</v>
      </c>
      <c r="G194" s="250">
        <f t="shared" si="5"/>
        <v>0</v>
      </c>
    </row>
    <row r="195" ht="20" customHeight="1" outlineLevel="2" spans="1:7">
      <c r="A195" s="253" t="s">
        <v>355</v>
      </c>
      <c r="B195" s="254" t="s">
        <v>356</v>
      </c>
      <c r="C195" s="255"/>
      <c r="D195" s="255"/>
      <c r="E195" s="255"/>
      <c r="F195" s="250">
        <f t="shared" si="4"/>
        <v>0</v>
      </c>
      <c r="G195" s="250">
        <f t="shared" si="5"/>
        <v>0</v>
      </c>
    </row>
    <row r="196" ht="20" customHeight="1" outlineLevel="2" spans="1:7">
      <c r="A196" s="253" t="s">
        <v>357</v>
      </c>
      <c r="B196" s="254" t="s">
        <v>82</v>
      </c>
      <c r="C196" s="255"/>
      <c r="D196" s="255"/>
      <c r="E196" s="255"/>
      <c r="F196" s="250">
        <f t="shared" si="4"/>
        <v>0</v>
      </c>
      <c r="G196" s="250">
        <f t="shared" si="5"/>
        <v>0</v>
      </c>
    </row>
    <row r="197" ht="20" customHeight="1" outlineLevel="2" spans="1:7">
      <c r="A197" s="253" t="s">
        <v>358</v>
      </c>
      <c r="B197" s="254" t="s">
        <v>359</v>
      </c>
      <c r="C197" s="255"/>
      <c r="D197" s="255"/>
      <c r="E197" s="255"/>
      <c r="F197" s="250">
        <f t="shared" si="4"/>
        <v>0</v>
      </c>
      <c r="G197" s="250">
        <f t="shared" si="5"/>
        <v>0</v>
      </c>
    </row>
    <row r="198" ht="20" customHeight="1" outlineLevel="1" spans="1:7">
      <c r="A198" s="251" t="s">
        <v>360</v>
      </c>
      <c r="B198" s="252" t="s">
        <v>361</v>
      </c>
      <c r="C198" s="198">
        <v>0</v>
      </c>
      <c r="D198" s="198">
        <f>SUM(D199:D203)</f>
        <v>0</v>
      </c>
      <c r="E198" s="198">
        <f>SUM(E199:E203)</f>
        <v>0</v>
      </c>
      <c r="F198" s="250">
        <f t="shared" si="4"/>
        <v>0</v>
      </c>
      <c r="G198" s="250">
        <f t="shared" si="5"/>
        <v>0</v>
      </c>
    </row>
    <row r="199" ht="20" customHeight="1" outlineLevel="2" spans="1:7">
      <c r="A199" s="253" t="s">
        <v>362</v>
      </c>
      <c r="B199" s="254" t="s">
        <v>64</v>
      </c>
      <c r="C199" s="255"/>
      <c r="D199" s="255"/>
      <c r="E199" s="255"/>
      <c r="F199" s="250">
        <f t="shared" ref="F199:F262" si="6">IF(C199&gt;0,E199/C199,0)</f>
        <v>0</v>
      </c>
      <c r="G199" s="250">
        <f t="shared" ref="G199:G262" si="7">IF(D199&gt;0,E199/D199,0)</f>
        <v>0</v>
      </c>
    </row>
    <row r="200" ht="20" customHeight="1" outlineLevel="2" spans="1:7">
      <c r="A200" s="253" t="s">
        <v>363</v>
      </c>
      <c r="B200" s="254" t="s">
        <v>66</v>
      </c>
      <c r="C200" s="255"/>
      <c r="D200" s="255"/>
      <c r="E200" s="255"/>
      <c r="F200" s="250">
        <f t="shared" si="6"/>
        <v>0</v>
      </c>
      <c r="G200" s="250">
        <f t="shared" si="7"/>
        <v>0</v>
      </c>
    </row>
    <row r="201" ht="20" customHeight="1" outlineLevel="2" spans="1:7">
      <c r="A201" s="253" t="s">
        <v>364</v>
      </c>
      <c r="B201" s="254" t="s">
        <v>68</v>
      </c>
      <c r="C201" s="255"/>
      <c r="D201" s="255"/>
      <c r="E201" s="255"/>
      <c r="F201" s="250">
        <f t="shared" si="6"/>
        <v>0</v>
      </c>
      <c r="G201" s="250">
        <f t="shared" si="7"/>
        <v>0</v>
      </c>
    </row>
    <row r="202" ht="20" customHeight="1" outlineLevel="2" spans="1:7">
      <c r="A202" s="253" t="s">
        <v>365</v>
      </c>
      <c r="B202" s="254" t="s">
        <v>82</v>
      </c>
      <c r="C202" s="255"/>
      <c r="D202" s="255"/>
      <c r="E202" s="255"/>
      <c r="F202" s="250">
        <f t="shared" si="6"/>
        <v>0</v>
      </c>
      <c r="G202" s="250">
        <f t="shared" si="7"/>
        <v>0</v>
      </c>
    </row>
    <row r="203" ht="20" customHeight="1" outlineLevel="2" spans="1:7">
      <c r="A203" s="253" t="s">
        <v>366</v>
      </c>
      <c r="B203" s="254" t="s">
        <v>367</v>
      </c>
      <c r="C203" s="255"/>
      <c r="D203" s="255"/>
      <c r="E203" s="255"/>
      <c r="F203" s="250">
        <f t="shared" si="6"/>
        <v>0</v>
      </c>
      <c r="G203" s="250">
        <f t="shared" si="7"/>
        <v>0</v>
      </c>
    </row>
    <row r="204" ht="20" customHeight="1" outlineLevel="1" spans="1:7">
      <c r="A204" s="251" t="s">
        <v>368</v>
      </c>
      <c r="B204" s="252" t="s">
        <v>369</v>
      </c>
      <c r="C204" s="198">
        <v>10</v>
      </c>
      <c r="D204" s="198">
        <f>SUM(D205:D209)</f>
        <v>5</v>
      </c>
      <c r="E204" s="198">
        <f>SUM(E205:E209)</f>
        <v>10</v>
      </c>
      <c r="F204" s="250">
        <f t="shared" si="6"/>
        <v>1</v>
      </c>
      <c r="G204" s="250">
        <f t="shared" si="7"/>
        <v>2</v>
      </c>
    </row>
    <row r="205" ht="20" customHeight="1" outlineLevel="2" spans="1:7">
      <c r="A205" s="253" t="s">
        <v>370</v>
      </c>
      <c r="B205" s="254" t="s">
        <v>64</v>
      </c>
      <c r="C205" s="255"/>
      <c r="D205" s="255"/>
      <c r="E205" s="255"/>
      <c r="F205" s="250">
        <f t="shared" si="6"/>
        <v>0</v>
      </c>
      <c r="G205" s="250">
        <f t="shared" si="7"/>
        <v>0</v>
      </c>
    </row>
    <row r="206" ht="20" customHeight="1" outlineLevel="2" spans="1:7">
      <c r="A206" s="253" t="s">
        <v>371</v>
      </c>
      <c r="B206" s="254" t="s">
        <v>66</v>
      </c>
      <c r="C206" s="255">
        <v>10</v>
      </c>
      <c r="D206" s="255">
        <v>5</v>
      </c>
      <c r="E206" s="255">
        <v>10</v>
      </c>
      <c r="F206" s="250">
        <f t="shared" si="6"/>
        <v>1</v>
      </c>
      <c r="G206" s="250">
        <f t="shared" si="7"/>
        <v>2</v>
      </c>
    </row>
    <row r="207" ht="20" customHeight="1" outlineLevel="2" spans="1:7">
      <c r="A207" s="253" t="s">
        <v>372</v>
      </c>
      <c r="B207" s="254" t="s">
        <v>68</v>
      </c>
      <c r="C207" s="255"/>
      <c r="D207" s="255"/>
      <c r="E207" s="255"/>
      <c r="F207" s="250">
        <f t="shared" si="6"/>
        <v>0</v>
      </c>
      <c r="G207" s="250">
        <f t="shared" si="7"/>
        <v>0</v>
      </c>
    </row>
    <row r="208" ht="20" customHeight="1" outlineLevel="2" spans="1:7">
      <c r="A208" s="253" t="s">
        <v>373</v>
      </c>
      <c r="B208" s="254" t="s">
        <v>82</v>
      </c>
      <c r="C208" s="255"/>
      <c r="D208" s="255"/>
      <c r="E208" s="255"/>
      <c r="F208" s="250">
        <f t="shared" si="6"/>
        <v>0</v>
      </c>
      <c r="G208" s="250">
        <f t="shared" si="7"/>
        <v>0</v>
      </c>
    </row>
    <row r="209" ht="20" customHeight="1" outlineLevel="2" spans="1:7">
      <c r="A209" s="253" t="s">
        <v>374</v>
      </c>
      <c r="B209" s="254" t="s">
        <v>369</v>
      </c>
      <c r="C209" s="255"/>
      <c r="D209" s="255"/>
      <c r="E209" s="255"/>
      <c r="F209" s="250">
        <f t="shared" si="6"/>
        <v>0</v>
      </c>
      <c r="G209" s="250">
        <f t="shared" si="7"/>
        <v>0</v>
      </c>
    </row>
    <row r="210" ht="20" customHeight="1" outlineLevel="1" spans="1:7">
      <c r="A210" s="251" t="s">
        <v>375</v>
      </c>
      <c r="B210" s="252" t="s">
        <v>376</v>
      </c>
      <c r="C210" s="198">
        <v>13</v>
      </c>
      <c r="D210" s="198">
        <f>SUM(D211:D216)</f>
        <v>0</v>
      </c>
      <c r="E210" s="198">
        <f>SUM(E211:E216)</f>
        <v>13</v>
      </c>
      <c r="F210" s="250">
        <f t="shared" si="6"/>
        <v>1</v>
      </c>
      <c r="G210" s="250">
        <f t="shared" si="7"/>
        <v>0</v>
      </c>
    </row>
    <row r="211" ht="20" customHeight="1" outlineLevel="2" spans="1:7">
      <c r="A211" s="253" t="s">
        <v>377</v>
      </c>
      <c r="B211" s="254" t="s">
        <v>64</v>
      </c>
      <c r="C211" s="255"/>
      <c r="D211" s="255"/>
      <c r="E211" s="255"/>
      <c r="F211" s="250">
        <f t="shared" si="6"/>
        <v>0</v>
      </c>
      <c r="G211" s="250">
        <f t="shared" si="7"/>
        <v>0</v>
      </c>
    </row>
    <row r="212" ht="20" customHeight="1" outlineLevel="2" spans="1:7">
      <c r="A212" s="253" t="s">
        <v>378</v>
      </c>
      <c r="B212" s="254" t="s">
        <v>66</v>
      </c>
      <c r="C212" s="255"/>
      <c r="D212" s="255"/>
      <c r="E212" s="255"/>
      <c r="F212" s="250">
        <f t="shared" si="6"/>
        <v>0</v>
      </c>
      <c r="G212" s="250">
        <f t="shared" si="7"/>
        <v>0</v>
      </c>
    </row>
    <row r="213" ht="20" customHeight="1" outlineLevel="2" spans="1:7">
      <c r="A213" s="253" t="s">
        <v>379</v>
      </c>
      <c r="B213" s="254" t="s">
        <v>68</v>
      </c>
      <c r="C213" s="255"/>
      <c r="D213" s="255"/>
      <c r="E213" s="255"/>
      <c r="F213" s="250">
        <f t="shared" si="6"/>
        <v>0</v>
      </c>
      <c r="G213" s="250">
        <f t="shared" si="7"/>
        <v>0</v>
      </c>
    </row>
    <row r="214" ht="20" customHeight="1" outlineLevel="2" spans="1:7">
      <c r="A214" s="253" t="s">
        <v>380</v>
      </c>
      <c r="B214" s="254" t="s">
        <v>381</v>
      </c>
      <c r="C214" s="255"/>
      <c r="D214" s="255"/>
      <c r="E214" s="255"/>
      <c r="F214" s="250">
        <f t="shared" si="6"/>
        <v>0</v>
      </c>
      <c r="G214" s="250">
        <f t="shared" si="7"/>
        <v>0</v>
      </c>
    </row>
    <row r="215" ht="20" customHeight="1" outlineLevel="2" spans="1:7">
      <c r="A215" s="253" t="s">
        <v>382</v>
      </c>
      <c r="B215" s="254" t="s">
        <v>82</v>
      </c>
      <c r="C215" s="255"/>
      <c r="D215" s="255"/>
      <c r="E215" s="255"/>
      <c r="F215" s="250">
        <f t="shared" si="6"/>
        <v>0</v>
      </c>
      <c r="G215" s="250">
        <f t="shared" si="7"/>
        <v>0</v>
      </c>
    </row>
    <row r="216" ht="20" customHeight="1" outlineLevel="2" spans="1:7">
      <c r="A216" s="253" t="s">
        <v>383</v>
      </c>
      <c r="B216" s="254" t="s">
        <v>384</v>
      </c>
      <c r="C216" s="255">
        <v>13</v>
      </c>
      <c r="D216" s="255"/>
      <c r="E216" s="255">
        <v>13</v>
      </c>
      <c r="F216" s="250">
        <f t="shared" si="6"/>
        <v>1</v>
      </c>
      <c r="G216" s="250">
        <f t="shared" si="7"/>
        <v>0</v>
      </c>
    </row>
    <row r="217" ht="20" customHeight="1" outlineLevel="1" spans="1:7">
      <c r="A217" s="251" t="s">
        <v>385</v>
      </c>
      <c r="B217" s="252" t="s">
        <v>386</v>
      </c>
      <c r="C217" s="198">
        <v>755</v>
      </c>
      <c r="D217" s="198">
        <f>SUM(D218:D231)</f>
        <v>1033</v>
      </c>
      <c r="E217" s="198">
        <f>SUM(E218:E231)</f>
        <v>755</v>
      </c>
      <c r="F217" s="250">
        <f t="shared" si="6"/>
        <v>1</v>
      </c>
      <c r="G217" s="250">
        <f t="shared" si="7"/>
        <v>0.730880929332043</v>
      </c>
    </row>
    <row r="218" ht="20" customHeight="1" outlineLevel="2" spans="1:7">
      <c r="A218" s="253" t="s">
        <v>387</v>
      </c>
      <c r="B218" s="254" t="s">
        <v>64</v>
      </c>
      <c r="C218" s="255">
        <v>700</v>
      </c>
      <c r="D218" s="255">
        <v>915</v>
      </c>
      <c r="E218" s="255">
        <v>700</v>
      </c>
      <c r="F218" s="250">
        <f t="shared" si="6"/>
        <v>1</v>
      </c>
      <c r="G218" s="250">
        <f t="shared" si="7"/>
        <v>0.765027322404372</v>
      </c>
    </row>
    <row r="219" ht="20" customHeight="1" outlineLevel="2" spans="1:7">
      <c r="A219" s="253" t="s">
        <v>388</v>
      </c>
      <c r="B219" s="254" t="s">
        <v>66</v>
      </c>
      <c r="C219" s="255">
        <v>55</v>
      </c>
      <c r="D219" s="255">
        <v>57</v>
      </c>
      <c r="E219" s="255">
        <v>55</v>
      </c>
      <c r="F219" s="250">
        <f t="shared" si="6"/>
        <v>1</v>
      </c>
      <c r="G219" s="250">
        <f t="shared" si="7"/>
        <v>0.964912280701754</v>
      </c>
    </row>
    <row r="220" ht="20" customHeight="1" outlineLevel="2" spans="1:7">
      <c r="A220" s="253" t="s">
        <v>389</v>
      </c>
      <c r="B220" s="254" t="s">
        <v>68</v>
      </c>
      <c r="C220" s="255"/>
      <c r="D220" s="255"/>
      <c r="E220" s="255"/>
      <c r="F220" s="250">
        <f t="shared" si="6"/>
        <v>0</v>
      </c>
      <c r="G220" s="250">
        <f t="shared" si="7"/>
        <v>0</v>
      </c>
    </row>
    <row r="221" ht="20" customHeight="1" outlineLevel="2" spans="1:7">
      <c r="A221" s="253" t="s">
        <v>390</v>
      </c>
      <c r="B221" s="254" t="s">
        <v>391</v>
      </c>
      <c r="C221" s="255"/>
      <c r="D221" s="255">
        <v>0</v>
      </c>
      <c r="E221" s="255"/>
      <c r="F221" s="250">
        <f t="shared" si="6"/>
        <v>0</v>
      </c>
      <c r="G221" s="250">
        <f t="shared" si="7"/>
        <v>0</v>
      </c>
    </row>
    <row r="222" ht="20" customHeight="1" outlineLevel="2" spans="1:7">
      <c r="A222" s="253" t="s">
        <v>392</v>
      </c>
      <c r="B222" s="254" t="s">
        <v>393</v>
      </c>
      <c r="C222" s="255"/>
      <c r="D222" s="255">
        <v>31</v>
      </c>
      <c r="E222" s="255"/>
      <c r="F222" s="250">
        <f t="shared" si="6"/>
        <v>0</v>
      </c>
      <c r="G222" s="250">
        <f t="shared" si="7"/>
        <v>0</v>
      </c>
    </row>
    <row r="223" ht="20" customHeight="1" outlineLevel="2" spans="1:7">
      <c r="A223" s="253" t="s">
        <v>394</v>
      </c>
      <c r="B223" s="254" t="s">
        <v>165</v>
      </c>
      <c r="C223" s="255"/>
      <c r="D223" s="255"/>
      <c r="E223" s="255"/>
      <c r="F223" s="250">
        <f t="shared" si="6"/>
        <v>0</v>
      </c>
      <c r="G223" s="250">
        <f t="shared" si="7"/>
        <v>0</v>
      </c>
    </row>
    <row r="224" ht="20" customHeight="1" outlineLevel="2" spans="1:7">
      <c r="A224" s="253" t="s">
        <v>395</v>
      </c>
      <c r="B224" s="254" t="s">
        <v>396</v>
      </c>
      <c r="C224" s="255"/>
      <c r="D224" s="255"/>
      <c r="E224" s="255"/>
      <c r="F224" s="250">
        <f t="shared" si="6"/>
        <v>0</v>
      </c>
      <c r="G224" s="250">
        <f t="shared" si="7"/>
        <v>0</v>
      </c>
    </row>
    <row r="225" ht="20" customHeight="1" outlineLevel="2" spans="1:7">
      <c r="A225" s="253" t="s">
        <v>397</v>
      </c>
      <c r="B225" s="254" t="s">
        <v>398</v>
      </c>
      <c r="C225" s="255"/>
      <c r="D225" s="255"/>
      <c r="E225" s="255"/>
      <c r="F225" s="250">
        <f t="shared" si="6"/>
        <v>0</v>
      </c>
      <c r="G225" s="250">
        <f t="shared" si="7"/>
        <v>0</v>
      </c>
    </row>
    <row r="226" ht="20" customHeight="1" outlineLevel="2" spans="1:7">
      <c r="A226" s="253" t="s">
        <v>399</v>
      </c>
      <c r="B226" s="254" t="s">
        <v>400</v>
      </c>
      <c r="C226" s="255"/>
      <c r="D226" s="255"/>
      <c r="E226" s="255"/>
      <c r="F226" s="250">
        <f t="shared" si="6"/>
        <v>0</v>
      </c>
      <c r="G226" s="250">
        <f t="shared" si="7"/>
        <v>0</v>
      </c>
    </row>
    <row r="227" ht="20" customHeight="1" outlineLevel="2" spans="1:7">
      <c r="A227" s="253" t="s">
        <v>401</v>
      </c>
      <c r="B227" s="254" t="s">
        <v>402</v>
      </c>
      <c r="C227" s="255"/>
      <c r="D227" s="255"/>
      <c r="E227" s="255"/>
      <c r="F227" s="250">
        <f t="shared" si="6"/>
        <v>0</v>
      </c>
      <c r="G227" s="250">
        <f t="shared" si="7"/>
        <v>0</v>
      </c>
    </row>
    <row r="228" ht="20" customHeight="1" outlineLevel="2" spans="1:7">
      <c r="A228" s="253" t="s">
        <v>403</v>
      </c>
      <c r="B228" s="254" t="s">
        <v>404</v>
      </c>
      <c r="C228" s="255"/>
      <c r="D228" s="255"/>
      <c r="E228" s="255"/>
      <c r="F228" s="250">
        <f t="shared" si="6"/>
        <v>0</v>
      </c>
      <c r="G228" s="250">
        <f t="shared" si="7"/>
        <v>0</v>
      </c>
    </row>
    <row r="229" ht="20" customHeight="1" outlineLevel="2" spans="1:7">
      <c r="A229" s="253" t="s">
        <v>405</v>
      </c>
      <c r="B229" s="254" t="s">
        <v>406</v>
      </c>
      <c r="C229" s="255"/>
      <c r="D229" s="255"/>
      <c r="E229" s="255"/>
      <c r="F229" s="250">
        <f t="shared" si="6"/>
        <v>0</v>
      </c>
      <c r="G229" s="250">
        <f t="shared" si="7"/>
        <v>0</v>
      </c>
    </row>
    <row r="230" ht="20" customHeight="1" outlineLevel="2" spans="1:7">
      <c r="A230" s="253" t="s">
        <v>407</v>
      </c>
      <c r="B230" s="254" t="s">
        <v>82</v>
      </c>
      <c r="C230" s="255"/>
      <c r="D230" s="255">
        <v>0</v>
      </c>
      <c r="E230" s="255"/>
      <c r="F230" s="250">
        <f t="shared" si="6"/>
        <v>0</v>
      </c>
      <c r="G230" s="250">
        <f t="shared" si="7"/>
        <v>0</v>
      </c>
    </row>
    <row r="231" ht="20" customHeight="1" outlineLevel="2" spans="1:7">
      <c r="A231" s="253" t="s">
        <v>408</v>
      </c>
      <c r="B231" s="254" t="s">
        <v>409</v>
      </c>
      <c r="C231" s="255"/>
      <c r="D231" s="255">
        <v>30</v>
      </c>
      <c r="E231" s="255"/>
      <c r="F231" s="250">
        <f t="shared" si="6"/>
        <v>0</v>
      </c>
      <c r="G231" s="250">
        <f t="shared" si="7"/>
        <v>0</v>
      </c>
    </row>
    <row r="232" ht="20" customHeight="1" outlineLevel="1" spans="1:7">
      <c r="A232" s="251" t="s">
        <v>410</v>
      </c>
      <c r="B232" s="252" t="s">
        <v>411</v>
      </c>
      <c r="C232" s="198">
        <v>1800</v>
      </c>
      <c r="D232" s="198">
        <f>SUM(D233:D234)</f>
        <v>2024</v>
      </c>
      <c r="E232" s="198">
        <f>SUM(E233:E234)</f>
        <v>1800</v>
      </c>
      <c r="F232" s="250">
        <f t="shared" si="6"/>
        <v>1</v>
      </c>
      <c r="G232" s="250">
        <f t="shared" si="7"/>
        <v>0.889328063241107</v>
      </c>
    </row>
    <row r="233" ht="20" customHeight="1" outlineLevel="2" spans="1:7">
      <c r="A233" s="253" t="s">
        <v>412</v>
      </c>
      <c r="B233" s="254" t="s">
        <v>413</v>
      </c>
      <c r="C233" s="255"/>
      <c r="D233" s="255"/>
      <c r="E233" s="255"/>
      <c r="F233" s="250">
        <f t="shared" si="6"/>
        <v>0</v>
      </c>
      <c r="G233" s="250">
        <f t="shared" si="7"/>
        <v>0</v>
      </c>
    </row>
    <row r="234" ht="20" customHeight="1" outlineLevel="2" spans="1:7">
      <c r="A234" s="253" t="s">
        <v>414</v>
      </c>
      <c r="B234" s="254" t="s">
        <v>411</v>
      </c>
      <c r="C234" s="255">
        <v>1800</v>
      </c>
      <c r="D234" s="255">
        <f>2011+13</f>
        <v>2024</v>
      </c>
      <c r="E234" s="255">
        <v>1800</v>
      </c>
      <c r="F234" s="250">
        <f t="shared" si="6"/>
        <v>1</v>
      </c>
      <c r="G234" s="250">
        <f t="shared" si="7"/>
        <v>0.889328063241107</v>
      </c>
    </row>
    <row r="235" ht="20" customHeight="1" spans="1:7">
      <c r="A235" s="249" t="s">
        <v>415</v>
      </c>
      <c r="B235" s="85" t="s">
        <v>416</v>
      </c>
      <c r="C235" s="198">
        <v>0</v>
      </c>
      <c r="D235" s="198">
        <f t="shared" ref="D235:E235" si="8">SUM(D236,D243,D246,D249,D255,D260,D262,D267,D273)</f>
        <v>0</v>
      </c>
      <c r="E235" s="198">
        <f t="shared" si="8"/>
        <v>0</v>
      </c>
      <c r="F235" s="250">
        <f t="shared" si="6"/>
        <v>0</v>
      </c>
      <c r="G235" s="250">
        <f t="shared" si="7"/>
        <v>0</v>
      </c>
    </row>
    <row r="236" ht="20" customHeight="1" outlineLevel="1" spans="1:7">
      <c r="A236" s="251" t="s">
        <v>417</v>
      </c>
      <c r="B236" s="252" t="s">
        <v>418</v>
      </c>
      <c r="C236" s="198">
        <v>0</v>
      </c>
      <c r="D236" s="198">
        <f t="shared" ref="D236:E236" si="9">SUM(D237:D242)</f>
        <v>0</v>
      </c>
      <c r="E236" s="198">
        <f t="shared" si="9"/>
        <v>0</v>
      </c>
      <c r="F236" s="250">
        <f t="shared" si="6"/>
        <v>0</v>
      </c>
      <c r="G236" s="250">
        <f t="shared" si="7"/>
        <v>0</v>
      </c>
    </row>
    <row r="237" ht="20" customHeight="1" outlineLevel="2" spans="1:7">
      <c r="A237" s="253" t="s">
        <v>419</v>
      </c>
      <c r="B237" s="254" t="s">
        <v>64</v>
      </c>
      <c r="C237" s="255"/>
      <c r="D237" s="255"/>
      <c r="E237" s="255"/>
      <c r="F237" s="250">
        <f t="shared" si="6"/>
        <v>0</v>
      </c>
      <c r="G237" s="250">
        <f t="shared" si="7"/>
        <v>0</v>
      </c>
    </row>
    <row r="238" ht="20" customHeight="1" outlineLevel="2" spans="1:7">
      <c r="A238" s="253" t="s">
        <v>420</v>
      </c>
      <c r="B238" s="254" t="s">
        <v>66</v>
      </c>
      <c r="C238" s="255"/>
      <c r="D238" s="255"/>
      <c r="E238" s="255"/>
      <c r="F238" s="250">
        <f t="shared" si="6"/>
        <v>0</v>
      </c>
      <c r="G238" s="250">
        <f t="shared" si="7"/>
        <v>0</v>
      </c>
    </row>
    <row r="239" ht="20" customHeight="1" outlineLevel="2" spans="1:7">
      <c r="A239" s="253" t="s">
        <v>421</v>
      </c>
      <c r="B239" s="254" t="s">
        <v>68</v>
      </c>
      <c r="C239" s="255"/>
      <c r="D239" s="255"/>
      <c r="E239" s="255"/>
      <c r="F239" s="250">
        <f t="shared" si="6"/>
        <v>0</v>
      </c>
      <c r="G239" s="250">
        <f t="shared" si="7"/>
        <v>0</v>
      </c>
    </row>
    <row r="240" ht="20" customHeight="1" outlineLevel="2" spans="1:7">
      <c r="A240" s="253" t="s">
        <v>422</v>
      </c>
      <c r="B240" s="254" t="s">
        <v>324</v>
      </c>
      <c r="C240" s="255"/>
      <c r="D240" s="255"/>
      <c r="E240" s="255"/>
      <c r="F240" s="250">
        <f t="shared" si="6"/>
        <v>0</v>
      </c>
      <c r="G240" s="250">
        <f t="shared" si="7"/>
        <v>0</v>
      </c>
    </row>
    <row r="241" ht="20" customHeight="1" outlineLevel="2" spans="1:7">
      <c r="A241" s="253" t="s">
        <v>423</v>
      </c>
      <c r="B241" s="254" t="s">
        <v>82</v>
      </c>
      <c r="C241" s="255"/>
      <c r="D241" s="255"/>
      <c r="E241" s="255"/>
      <c r="F241" s="250">
        <f t="shared" si="6"/>
        <v>0</v>
      </c>
      <c r="G241" s="250">
        <f t="shared" si="7"/>
        <v>0</v>
      </c>
    </row>
    <row r="242" ht="20" customHeight="1" outlineLevel="2" spans="1:7">
      <c r="A242" s="253" t="s">
        <v>424</v>
      </c>
      <c r="B242" s="254" t="s">
        <v>425</v>
      </c>
      <c r="C242" s="255"/>
      <c r="D242" s="255"/>
      <c r="E242" s="255"/>
      <c r="F242" s="250">
        <f t="shared" si="6"/>
        <v>0</v>
      </c>
      <c r="G242" s="250">
        <f t="shared" si="7"/>
        <v>0</v>
      </c>
    </row>
    <row r="243" ht="20" customHeight="1" outlineLevel="1" spans="1:7">
      <c r="A243" s="251" t="s">
        <v>426</v>
      </c>
      <c r="B243" s="252" t="s">
        <v>427</v>
      </c>
      <c r="C243" s="198">
        <v>0</v>
      </c>
      <c r="D243" s="198">
        <f t="shared" ref="D243:E243" si="10">SUM(D244:D245)</f>
        <v>0</v>
      </c>
      <c r="E243" s="198">
        <f t="shared" si="10"/>
        <v>0</v>
      </c>
      <c r="F243" s="250">
        <f t="shared" si="6"/>
        <v>0</v>
      </c>
      <c r="G243" s="250">
        <f t="shared" si="7"/>
        <v>0</v>
      </c>
    </row>
    <row r="244" ht="20" customHeight="1" outlineLevel="2" spans="1:7">
      <c r="A244" s="253" t="s">
        <v>428</v>
      </c>
      <c r="B244" s="254" t="s">
        <v>429</v>
      </c>
      <c r="C244" s="255"/>
      <c r="D244" s="255"/>
      <c r="E244" s="255"/>
      <c r="F244" s="250">
        <f t="shared" si="6"/>
        <v>0</v>
      </c>
      <c r="G244" s="250">
        <f t="shared" si="7"/>
        <v>0</v>
      </c>
    </row>
    <row r="245" ht="20" customHeight="1" outlineLevel="2" spans="1:7">
      <c r="A245" s="253" t="s">
        <v>430</v>
      </c>
      <c r="B245" s="254" t="s">
        <v>431</v>
      </c>
      <c r="C245" s="255"/>
      <c r="D245" s="255"/>
      <c r="E245" s="255"/>
      <c r="F245" s="250">
        <f t="shared" si="6"/>
        <v>0</v>
      </c>
      <c r="G245" s="250">
        <f t="shared" si="7"/>
        <v>0</v>
      </c>
    </row>
    <row r="246" ht="20" customHeight="1" outlineLevel="1" spans="1:7">
      <c r="A246" s="251" t="s">
        <v>432</v>
      </c>
      <c r="B246" s="252" t="s">
        <v>433</v>
      </c>
      <c r="C246" s="198">
        <v>0</v>
      </c>
      <c r="D246" s="198">
        <f t="shared" ref="D246:E246" si="11">SUM(D247:D248)</f>
        <v>0</v>
      </c>
      <c r="E246" s="198">
        <f t="shared" si="11"/>
        <v>0</v>
      </c>
      <c r="F246" s="250">
        <f t="shared" si="6"/>
        <v>0</v>
      </c>
      <c r="G246" s="250">
        <f t="shared" si="7"/>
        <v>0</v>
      </c>
    </row>
    <row r="247" ht="20" customHeight="1" outlineLevel="2" spans="1:7">
      <c r="A247" s="253" t="s">
        <v>434</v>
      </c>
      <c r="B247" s="254" t="s">
        <v>435</v>
      </c>
      <c r="C247" s="255"/>
      <c r="D247" s="255"/>
      <c r="E247" s="255"/>
      <c r="F247" s="250">
        <f t="shared" si="6"/>
        <v>0</v>
      </c>
      <c r="G247" s="250">
        <f t="shared" si="7"/>
        <v>0</v>
      </c>
    </row>
    <row r="248" ht="20" customHeight="1" outlineLevel="2" spans="1:7">
      <c r="A248" s="253" t="s">
        <v>436</v>
      </c>
      <c r="B248" s="254" t="s">
        <v>433</v>
      </c>
      <c r="C248" s="255"/>
      <c r="D248" s="255"/>
      <c r="E248" s="255"/>
      <c r="F248" s="250">
        <f t="shared" si="6"/>
        <v>0</v>
      </c>
      <c r="G248" s="250">
        <f t="shared" si="7"/>
        <v>0</v>
      </c>
    </row>
    <row r="249" ht="20" customHeight="1" outlineLevel="1" spans="1:7">
      <c r="A249" s="251" t="s">
        <v>437</v>
      </c>
      <c r="B249" s="252" t="s">
        <v>438</v>
      </c>
      <c r="C249" s="198">
        <v>0</v>
      </c>
      <c r="D249" s="198">
        <f t="shared" ref="D249:E249" si="12">SUM(D250:D254)</f>
        <v>0</v>
      </c>
      <c r="E249" s="198">
        <f t="shared" si="12"/>
        <v>0</v>
      </c>
      <c r="F249" s="250">
        <f t="shared" si="6"/>
        <v>0</v>
      </c>
      <c r="G249" s="250">
        <f t="shared" si="7"/>
        <v>0</v>
      </c>
    </row>
    <row r="250" ht="20" customHeight="1" outlineLevel="2" spans="1:7">
      <c r="A250" s="253" t="s">
        <v>439</v>
      </c>
      <c r="B250" s="254" t="s">
        <v>440</v>
      </c>
      <c r="C250" s="255"/>
      <c r="D250" s="255"/>
      <c r="E250" s="255"/>
      <c r="F250" s="250">
        <f t="shared" si="6"/>
        <v>0</v>
      </c>
      <c r="G250" s="250">
        <f t="shared" si="7"/>
        <v>0</v>
      </c>
    </row>
    <row r="251" ht="20" customHeight="1" outlineLevel="2" spans="1:7">
      <c r="A251" s="253" t="s">
        <v>441</v>
      </c>
      <c r="B251" s="254" t="s">
        <v>442</v>
      </c>
      <c r="C251" s="255"/>
      <c r="D251" s="255"/>
      <c r="E251" s="255"/>
      <c r="F251" s="250">
        <f t="shared" si="6"/>
        <v>0</v>
      </c>
      <c r="G251" s="250">
        <f t="shared" si="7"/>
        <v>0</v>
      </c>
    </row>
    <row r="252" ht="20" customHeight="1" outlineLevel="2" spans="1:7">
      <c r="A252" s="253" t="s">
        <v>443</v>
      </c>
      <c r="B252" s="254" t="s">
        <v>444</v>
      </c>
      <c r="C252" s="255"/>
      <c r="D252" s="255"/>
      <c r="E252" s="255"/>
      <c r="F252" s="250">
        <f t="shared" si="6"/>
        <v>0</v>
      </c>
      <c r="G252" s="250">
        <f t="shared" si="7"/>
        <v>0</v>
      </c>
    </row>
    <row r="253" ht="20" customHeight="1" outlineLevel="2" spans="1:7">
      <c r="A253" s="253" t="s">
        <v>445</v>
      </c>
      <c r="B253" s="254" t="s">
        <v>446</v>
      </c>
      <c r="C253" s="255"/>
      <c r="D253" s="255"/>
      <c r="E253" s="255"/>
      <c r="F253" s="250">
        <f t="shared" si="6"/>
        <v>0</v>
      </c>
      <c r="G253" s="250">
        <f t="shared" si="7"/>
        <v>0</v>
      </c>
    </row>
    <row r="254" ht="20" customHeight="1" outlineLevel="2" spans="1:7">
      <c r="A254" s="253" t="s">
        <v>447</v>
      </c>
      <c r="B254" s="254" t="s">
        <v>448</v>
      </c>
      <c r="C254" s="255"/>
      <c r="D254" s="255"/>
      <c r="E254" s="255"/>
      <c r="F254" s="250">
        <f t="shared" si="6"/>
        <v>0</v>
      </c>
      <c r="G254" s="250">
        <f t="shared" si="7"/>
        <v>0</v>
      </c>
    </row>
    <row r="255" ht="20" customHeight="1" outlineLevel="1" spans="1:7">
      <c r="A255" s="251" t="s">
        <v>449</v>
      </c>
      <c r="B255" s="252" t="s">
        <v>450</v>
      </c>
      <c r="C255" s="198">
        <v>0</v>
      </c>
      <c r="D255" s="198">
        <f t="shared" ref="D255:E255" si="13">SUM(D256:D259)</f>
        <v>0</v>
      </c>
      <c r="E255" s="198">
        <f t="shared" si="13"/>
        <v>0</v>
      </c>
      <c r="F255" s="250">
        <f t="shared" si="6"/>
        <v>0</v>
      </c>
      <c r="G255" s="250">
        <f t="shared" si="7"/>
        <v>0</v>
      </c>
    </row>
    <row r="256" ht="20" customHeight="1" outlineLevel="2" spans="1:7">
      <c r="A256" s="253" t="s">
        <v>451</v>
      </c>
      <c r="B256" s="254" t="s">
        <v>452</v>
      </c>
      <c r="C256" s="255"/>
      <c r="D256" s="255"/>
      <c r="E256" s="255"/>
      <c r="F256" s="250">
        <f t="shared" si="6"/>
        <v>0</v>
      </c>
      <c r="G256" s="250">
        <f t="shared" si="7"/>
        <v>0</v>
      </c>
    </row>
    <row r="257" ht="20" customHeight="1" outlineLevel="2" spans="1:7">
      <c r="A257" s="253" t="s">
        <v>453</v>
      </c>
      <c r="B257" s="254" t="s">
        <v>454</v>
      </c>
      <c r="C257" s="255"/>
      <c r="D257" s="255"/>
      <c r="E257" s="255"/>
      <c r="F257" s="250">
        <f t="shared" si="6"/>
        <v>0</v>
      </c>
      <c r="G257" s="250">
        <f t="shared" si="7"/>
        <v>0</v>
      </c>
    </row>
    <row r="258" ht="20" customHeight="1" outlineLevel="2" spans="1:7">
      <c r="A258" s="253" t="s">
        <v>455</v>
      </c>
      <c r="B258" s="254" t="s">
        <v>456</v>
      </c>
      <c r="C258" s="255"/>
      <c r="D258" s="255"/>
      <c r="E258" s="255"/>
      <c r="F258" s="250">
        <f t="shared" si="6"/>
        <v>0</v>
      </c>
      <c r="G258" s="250">
        <f t="shared" si="7"/>
        <v>0</v>
      </c>
    </row>
    <row r="259" ht="20" customHeight="1" outlineLevel="2" spans="1:7">
      <c r="A259" s="253" t="s">
        <v>457</v>
      </c>
      <c r="B259" s="254" t="s">
        <v>458</v>
      </c>
      <c r="C259" s="255"/>
      <c r="D259" s="255"/>
      <c r="E259" s="255"/>
      <c r="F259" s="250">
        <f t="shared" si="6"/>
        <v>0</v>
      </c>
      <c r="G259" s="250">
        <f t="shared" si="7"/>
        <v>0</v>
      </c>
    </row>
    <row r="260" ht="20" customHeight="1" outlineLevel="1" spans="1:7">
      <c r="A260" s="251" t="s">
        <v>459</v>
      </c>
      <c r="B260" s="252" t="s">
        <v>460</v>
      </c>
      <c r="C260" s="198">
        <v>0</v>
      </c>
      <c r="D260" s="198">
        <f t="shared" ref="D260:E260" si="14">SUM(D261)</f>
        <v>0</v>
      </c>
      <c r="E260" s="198">
        <f t="shared" si="14"/>
        <v>0</v>
      </c>
      <c r="F260" s="250">
        <f t="shared" si="6"/>
        <v>0</v>
      </c>
      <c r="G260" s="250">
        <f t="shared" si="7"/>
        <v>0</v>
      </c>
    </row>
    <row r="261" ht="20" customHeight="1" outlineLevel="2" spans="1:7">
      <c r="A261" s="253" t="s">
        <v>461</v>
      </c>
      <c r="B261" s="254" t="s">
        <v>460</v>
      </c>
      <c r="C261" s="255"/>
      <c r="D261" s="255"/>
      <c r="E261" s="255"/>
      <c r="F261" s="250">
        <f t="shared" si="6"/>
        <v>0</v>
      </c>
      <c r="G261" s="250">
        <f t="shared" si="7"/>
        <v>0</v>
      </c>
    </row>
    <row r="262" ht="20" customHeight="1" outlineLevel="1" spans="1:7">
      <c r="A262" s="251" t="s">
        <v>462</v>
      </c>
      <c r="B262" s="252" t="s">
        <v>463</v>
      </c>
      <c r="C262" s="198">
        <v>0</v>
      </c>
      <c r="D262" s="198">
        <f t="shared" ref="D262:E262" si="15">SUM(D263:D266)</f>
        <v>0</v>
      </c>
      <c r="E262" s="198">
        <f t="shared" si="15"/>
        <v>0</v>
      </c>
      <c r="F262" s="250">
        <f t="shared" si="6"/>
        <v>0</v>
      </c>
      <c r="G262" s="250">
        <f t="shared" si="7"/>
        <v>0</v>
      </c>
    </row>
    <row r="263" ht="20" customHeight="1" outlineLevel="2" spans="1:7">
      <c r="A263" s="253" t="s">
        <v>464</v>
      </c>
      <c r="B263" s="254" t="s">
        <v>465</v>
      </c>
      <c r="C263" s="255"/>
      <c r="D263" s="255"/>
      <c r="E263" s="255"/>
      <c r="F263" s="250">
        <f t="shared" ref="F263:F326" si="16">IF(C263&gt;0,E263/C263,0)</f>
        <v>0</v>
      </c>
      <c r="G263" s="250">
        <f t="shared" ref="G263:G326" si="17">IF(D263&gt;0,E263/D263,0)</f>
        <v>0</v>
      </c>
    </row>
    <row r="264" ht="20" customHeight="1" outlineLevel="2" spans="1:7">
      <c r="A264" s="253" t="s">
        <v>466</v>
      </c>
      <c r="B264" s="254" t="s">
        <v>467</v>
      </c>
      <c r="C264" s="255"/>
      <c r="D264" s="255"/>
      <c r="E264" s="255"/>
      <c r="F264" s="250">
        <f t="shared" si="16"/>
        <v>0</v>
      </c>
      <c r="G264" s="250">
        <f t="shared" si="17"/>
        <v>0</v>
      </c>
    </row>
    <row r="265" ht="20" customHeight="1" outlineLevel="2" spans="1:7">
      <c r="A265" s="253" t="s">
        <v>468</v>
      </c>
      <c r="B265" s="254" t="s">
        <v>469</v>
      </c>
      <c r="C265" s="255"/>
      <c r="D265" s="255"/>
      <c r="E265" s="255"/>
      <c r="F265" s="250">
        <f t="shared" si="16"/>
        <v>0</v>
      </c>
      <c r="G265" s="250">
        <f t="shared" si="17"/>
        <v>0</v>
      </c>
    </row>
    <row r="266" ht="20" customHeight="1" outlineLevel="2" spans="1:7">
      <c r="A266" s="253" t="s">
        <v>470</v>
      </c>
      <c r="B266" s="254" t="s">
        <v>471</v>
      </c>
      <c r="C266" s="255"/>
      <c r="D266" s="255"/>
      <c r="E266" s="255"/>
      <c r="F266" s="250">
        <f t="shared" si="16"/>
        <v>0</v>
      </c>
      <c r="G266" s="250">
        <f t="shared" si="17"/>
        <v>0</v>
      </c>
    </row>
    <row r="267" ht="20" customHeight="1" outlineLevel="1" spans="1:7">
      <c r="A267" s="251" t="s">
        <v>472</v>
      </c>
      <c r="B267" s="252" t="s">
        <v>473</v>
      </c>
      <c r="C267" s="198">
        <v>0</v>
      </c>
      <c r="D267" s="198">
        <f t="shared" ref="D267:E267" si="18">SUM(D268:D272)</f>
        <v>0</v>
      </c>
      <c r="E267" s="198">
        <f t="shared" si="18"/>
        <v>0</v>
      </c>
      <c r="F267" s="250">
        <f t="shared" si="16"/>
        <v>0</v>
      </c>
      <c r="G267" s="250">
        <f t="shared" si="17"/>
        <v>0</v>
      </c>
    </row>
    <row r="268" ht="20" customHeight="1" outlineLevel="2" spans="1:7">
      <c r="A268" s="253" t="s">
        <v>474</v>
      </c>
      <c r="B268" s="254" t="s">
        <v>64</v>
      </c>
      <c r="C268" s="255"/>
      <c r="D268" s="255"/>
      <c r="E268" s="255"/>
      <c r="F268" s="250">
        <f t="shared" si="16"/>
        <v>0</v>
      </c>
      <c r="G268" s="250">
        <f t="shared" si="17"/>
        <v>0</v>
      </c>
    </row>
    <row r="269" ht="20" customHeight="1" outlineLevel="2" spans="1:7">
      <c r="A269" s="253" t="s">
        <v>475</v>
      </c>
      <c r="B269" s="254" t="s">
        <v>66</v>
      </c>
      <c r="C269" s="255"/>
      <c r="D269" s="255"/>
      <c r="E269" s="255"/>
      <c r="F269" s="250">
        <f t="shared" si="16"/>
        <v>0</v>
      </c>
      <c r="G269" s="250">
        <f t="shared" si="17"/>
        <v>0</v>
      </c>
    </row>
    <row r="270" ht="20" customHeight="1" outlineLevel="2" spans="1:7">
      <c r="A270" s="253" t="s">
        <v>476</v>
      </c>
      <c r="B270" s="254" t="s">
        <v>68</v>
      </c>
      <c r="C270" s="255"/>
      <c r="D270" s="255"/>
      <c r="E270" s="255"/>
      <c r="F270" s="250">
        <f t="shared" si="16"/>
        <v>0</v>
      </c>
      <c r="G270" s="250">
        <f t="shared" si="17"/>
        <v>0</v>
      </c>
    </row>
    <row r="271" ht="20" customHeight="1" outlineLevel="2" spans="1:7">
      <c r="A271" s="253" t="s">
        <v>477</v>
      </c>
      <c r="B271" s="254" t="s">
        <v>82</v>
      </c>
      <c r="C271" s="255"/>
      <c r="D271" s="255"/>
      <c r="E271" s="255"/>
      <c r="F271" s="250">
        <f t="shared" si="16"/>
        <v>0</v>
      </c>
      <c r="G271" s="250">
        <f t="shared" si="17"/>
        <v>0</v>
      </c>
    </row>
    <row r="272" ht="20" customHeight="1" outlineLevel="2" spans="1:7">
      <c r="A272" s="253" t="s">
        <v>478</v>
      </c>
      <c r="B272" s="254" t="s">
        <v>479</v>
      </c>
      <c r="C272" s="255"/>
      <c r="D272" s="255"/>
      <c r="E272" s="255"/>
      <c r="F272" s="250">
        <f t="shared" si="16"/>
        <v>0</v>
      </c>
      <c r="G272" s="250">
        <f t="shared" si="17"/>
        <v>0</v>
      </c>
    </row>
    <row r="273" ht="20" customHeight="1" outlineLevel="1" spans="1:7">
      <c r="A273" s="251" t="s">
        <v>480</v>
      </c>
      <c r="B273" s="252" t="s">
        <v>481</v>
      </c>
      <c r="C273" s="198">
        <v>0</v>
      </c>
      <c r="D273" s="198">
        <f t="shared" ref="D273:E273" si="19">SUM(D274)</f>
        <v>0</v>
      </c>
      <c r="E273" s="198">
        <f t="shared" si="19"/>
        <v>0</v>
      </c>
      <c r="F273" s="250">
        <f t="shared" si="16"/>
        <v>0</v>
      </c>
      <c r="G273" s="250">
        <f t="shared" si="17"/>
        <v>0</v>
      </c>
    </row>
    <row r="274" ht="20" customHeight="1" outlineLevel="2" spans="1:7">
      <c r="A274" s="253" t="s">
        <v>482</v>
      </c>
      <c r="B274" s="254" t="s">
        <v>481</v>
      </c>
      <c r="C274" s="255"/>
      <c r="D274" s="255"/>
      <c r="E274" s="255"/>
      <c r="F274" s="250">
        <f t="shared" si="16"/>
        <v>0</v>
      </c>
      <c r="G274" s="250">
        <f t="shared" si="17"/>
        <v>0</v>
      </c>
    </row>
    <row r="275" ht="20" customHeight="1" spans="1:7">
      <c r="A275" s="249" t="s">
        <v>483</v>
      </c>
      <c r="B275" s="85" t="s">
        <v>484</v>
      </c>
      <c r="C275" s="198">
        <v>0</v>
      </c>
      <c r="D275" s="198">
        <f t="shared" ref="D275:E275" si="20">SUM(D276,D280,D282,D284,D292)</f>
        <v>0</v>
      </c>
      <c r="E275" s="198">
        <f t="shared" si="20"/>
        <v>0</v>
      </c>
      <c r="F275" s="250">
        <f t="shared" si="16"/>
        <v>0</v>
      </c>
      <c r="G275" s="250">
        <f t="shared" si="17"/>
        <v>0</v>
      </c>
    </row>
    <row r="276" ht="20" customHeight="1" outlineLevel="1" spans="1:7">
      <c r="A276" s="251" t="s">
        <v>485</v>
      </c>
      <c r="B276" s="252" t="s">
        <v>486</v>
      </c>
      <c r="C276" s="198">
        <v>0</v>
      </c>
      <c r="D276" s="198">
        <f t="shared" ref="D276:E276" si="21">SUM(D277:D279)</f>
        <v>0</v>
      </c>
      <c r="E276" s="198">
        <f t="shared" si="21"/>
        <v>0</v>
      </c>
      <c r="F276" s="250">
        <f t="shared" si="16"/>
        <v>0</v>
      </c>
      <c r="G276" s="250">
        <f t="shared" si="17"/>
        <v>0</v>
      </c>
    </row>
    <row r="277" ht="20" customHeight="1" outlineLevel="2" spans="1:7">
      <c r="A277" s="253" t="s">
        <v>487</v>
      </c>
      <c r="B277" s="254" t="s">
        <v>488</v>
      </c>
      <c r="C277" s="255"/>
      <c r="D277" s="255"/>
      <c r="E277" s="255"/>
      <c r="F277" s="250">
        <f t="shared" si="16"/>
        <v>0</v>
      </c>
      <c r="G277" s="250">
        <f t="shared" si="17"/>
        <v>0</v>
      </c>
    </row>
    <row r="278" ht="20" customHeight="1" outlineLevel="2" spans="1:7">
      <c r="A278" s="253" t="s">
        <v>489</v>
      </c>
      <c r="B278" s="254" t="s">
        <v>490</v>
      </c>
      <c r="C278" s="255"/>
      <c r="D278" s="255"/>
      <c r="E278" s="255"/>
      <c r="F278" s="250">
        <f t="shared" si="16"/>
        <v>0</v>
      </c>
      <c r="G278" s="250">
        <f t="shared" si="17"/>
        <v>0</v>
      </c>
    </row>
    <row r="279" ht="20" customHeight="1" outlineLevel="2" spans="1:7">
      <c r="A279" s="253" t="s">
        <v>491</v>
      </c>
      <c r="B279" s="254" t="s">
        <v>492</v>
      </c>
      <c r="C279" s="255"/>
      <c r="D279" s="255"/>
      <c r="E279" s="255"/>
      <c r="F279" s="250">
        <f t="shared" si="16"/>
        <v>0</v>
      </c>
      <c r="G279" s="250">
        <f t="shared" si="17"/>
        <v>0</v>
      </c>
    </row>
    <row r="280" ht="20" customHeight="1" outlineLevel="1" spans="1:7">
      <c r="A280" s="251" t="s">
        <v>493</v>
      </c>
      <c r="B280" s="252" t="s">
        <v>494</v>
      </c>
      <c r="C280" s="198">
        <v>0</v>
      </c>
      <c r="D280" s="198">
        <f t="shared" ref="D280:E280" si="22">SUM(D281)</f>
        <v>0</v>
      </c>
      <c r="E280" s="198">
        <f t="shared" si="22"/>
        <v>0</v>
      </c>
      <c r="F280" s="250">
        <f t="shared" si="16"/>
        <v>0</v>
      </c>
      <c r="G280" s="250">
        <f t="shared" si="17"/>
        <v>0</v>
      </c>
    </row>
    <row r="281" ht="20" customHeight="1" outlineLevel="2" spans="1:7">
      <c r="A281" s="253" t="s">
        <v>495</v>
      </c>
      <c r="B281" s="254" t="s">
        <v>494</v>
      </c>
      <c r="C281" s="255"/>
      <c r="D281" s="255"/>
      <c r="E281" s="255"/>
      <c r="F281" s="250">
        <f t="shared" si="16"/>
        <v>0</v>
      </c>
      <c r="G281" s="250">
        <f t="shared" si="17"/>
        <v>0</v>
      </c>
    </row>
    <row r="282" ht="20" customHeight="1" outlineLevel="1" spans="1:7">
      <c r="A282" s="251" t="s">
        <v>496</v>
      </c>
      <c r="B282" s="252" t="s">
        <v>497</v>
      </c>
      <c r="C282" s="198">
        <v>0</v>
      </c>
      <c r="D282" s="198">
        <f t="shared" ref="D282:E282" si="23">SUM(D283)</f>
        <v>0</v>
      </c>
      <c r="E282" s="198">
        <f t="shared" si="23"/>
        <v>0</v>
      </c>
      <c r="F282" s="250">
        <f t="shared" si="16"/>
        <v>0</v>
      </c>
      <c r="G282" s="250">
        <f t="shared" si="17"/>
        <v>0</v>
      </c>
    </row>
    <row r="283" ht="20" customHeight="1" outlineLevel="2" spans="1:7">
      <c r="A283" s="253" t="s">
        <v>498</v>
      </c>
      <c r="B283" s="254" t="s">
        <v>497</v>
      </c>
      <c r="C283" s="255"/>
      <c r="D283" s="255"/>
      <c r="E283" s="255"/>
      <c r="F283" s="250">
        <f t="shared" si="16"/>
        <v>0</v>
      </c>
      <c r="G283" s="250">
        <f t="shared" si="17"/>
        <v>0</v>
      </c>
    </row>
    <row r="284" ht="20" customHeight="1" outlineLevel="1" spans="1:7">
      <c r="A284" s="251" t="s">
        <v>499</v>
      </c>
      <c r="B284" s="252" t="s">
        <v>500</v>
      </c>
      <c r="C284" s="198">
        <v>0</v>
      </c>
      <c r="D284" s="198">
        <f>SUM(D285:D291)</f>
        <v>0</v>
      </c>
      <c r="E284" s="198">
        <f>SUM(E285:E291)</f>
        <v>0</v>
      </c>
      <c r="F284" s="250">
        <f t="shared" si="16"/>
        <v>0</v>
      </c>
      <c r="G284" s="250">
        <f t="shared" si="17"/>
        <v>0</v>
      </c>
    </row>
    <row r="285" ht="20" customHeight="1" outlineLevel="2" spans="1:7">
      <c r="A285" s="253" t="s">
        <v>501</v>
      </c>
      <c r="B285" s="254" t="s">
        <v>502</v>
      </c>
      <c r="C285" s="255"/>
      <c r="D285" s="255"/>
      <c r="E285" s="255"/>
      <c r="F285" s="250">
        <f t="shared" si="16"/>
        <v>0</v>
      </c>
      <c r="G285" s="250">
        <f t="shared" si="17"/>
        <v>0</v>
      </c>
    </row>
    <row r="286" ht="20" customHeight="1" outlineLevel="2" spans="1:7">
      <c r="A286" s="253" t="s">
        <v>503</v>
      </c>
      <c r="B286" s="254" t="s">
        <v>504</v>
      </c>
      <c r="C286" s="255"/>
      <c r="D286" s="255"/>
      <c r="E286" s="255"/>
      <c r="F286" s="250">
        <f t="shared" si="16"/>
        <v>0</v>
      </c>
      <c r="G286" s="250">
        <f t="shared" si="17"/>
        <v>0</v>
      </c>
    </row>
    <row r="287" ht="20" customHeight="1" outlineLevel="2" spans="1:7">
      <c r="A287" s="253" t="s">
        <v>505</v>
      </c>
      <c r="B287" s="254" t="s">
        <v>506</v>
      </c>
      <c r="C287" s="255"/>
      <c r="D287" s="255"/>
      <c r="E287" s="255"/>
      <c r="F287" s="250">
        <f t="shared" si="16"/>
        <v>0</v>
      </c>
      <c r="G287" s="250">
        <f t="shared" si="17"/>
        <v>0</v>
      </c>
    </row>
    <row r="288" ht="20" customHeight="1" outlineLevel="2" spans="1:7">
      <c r="A288" s="253" t="s">
        <v>507</v>
      </c>
      <c r="B288" s="254" t="s">
        <v>508</v>
      </c>
      <c r="C288" s="255"/>
      <c r="D288" s="255"/>
      <c r="E288" s="255"/>
      <c r="F288" s="250">
        <f t="shared" si="16"/>
        <v>0</v>
      </c>
      <c r="G288" s="250">
        <f t="shared" si="17"/>
        <v>0</v>
      </c>
    </row>
    <row r="289" ht="20" customHeight="1" outlineLevel="2" spans="1:7">
      <c r="A289" s="253" t="s">
        <v>509</v>
      </c>
      <c r="B289" s="254" t="s">
        <v>510</v>
      </c>
      <c r="C289" s="255"/>
      <c r="D289" s="255"/>
      <c r="E289" s="255"/>
      <c r="F289" s="250">
        <f t="shared" si="16"/>
        <v>0</v>
      </c>
      <c r="G289" s="250">
        <f t="shared" si="17"/>
        <v>0</v>
      </c>
    </row>
    <row r="290" ht="20" customHeight="1" outlineLevel="2" spans="1:7">
      <c r="A290" s="253" t="s">
        <v>511</v>
      </c>
      <c r="B290" s="254" t="s">
        <v>512</v>
      </c>
      <c r="C290" s="255"/>
      <c r="D290" s="255"/>
      <c r="E290" s="255"/>
      <c r="F290" s="250">
        <f t="shared" si="16"/>
        <v>0</v>
      </c>
      <c r="G290" s="250">
        <f t="shared" si="17"/>
        <v>0</v>
      </c>
    </row>
    <row r="291" ht="20" customHeight="1" outlineLevel="2" spans="1:7">
      <c r="A291" s="253" t="s">
        <v>513</v>
      </c>
      <c r="B291" s="254" t="s">
        <v>514</v>
      </c>
      <c r="C291" s="255"/>
      <c r="D291" s="255"/>
      <c r="E291" s="255"/>
      <c r="F291" s="250">
        <f t="shared" si="16"/>
        <v>0</v>
      </c>
      <c r="G291" s="250">
        <f t="shared" si="17"/>
        <v>0</v>
      </c>
    </row>
    <row r="292" ht="20" customHeight="1" outlineLevel="1" spans="1:7">
      <c r="A292" s="251" t="s">
        <v>515</v>
      </c>
      <c r="B292" s="252" t="s">
        <v>516</v>
      </c>
      <c r="C292" s="198">
        <v>0</v>
      </c>
      <c r="D292" s="198">
        <f t="shared" ref="D292:E292" si="24">SUM(D293)</f>
        <v>0</v>
      </c>
      <c r="E292" s="198">
        <f t="shared" si="24"/>
        <v>0</v>
      </c>
      <c r="F292" s="250">
        <f t="shared" si="16"/>
        <v>0</v>
      </c>
      <c r="G292" s="250">
        <f t="shared" si="17"/>
        <v>0</v>
      </c>
    </row>
    <row r="293" ht="20" customHeight="1" outlineLevel="2" spans="1:7">
      <c r="A293" s="253" t="s">
        <v>517</v>
      </c>
      <c r="B293" s="254" t="s">
        <v>516</v>
      </c>
      <c r="C293" s="255"/>
      <c r="D293" s="255"/>
      <c r="E293" s="255"/>
      <c r="F293" s="250">
        <f t="shared" si="16"/>
        <v>0</v>
      </c>
      <c r="G293" s="250">
        <f t="shared" si="17"/>
        <v>0</v>
      </c>
    </row>
    <row r="294" ht="20" customHeight="1" spans="1:7">
      <c r="A294" s="249" t="s">
        <v>518</v>
      </c>
      <c r="B294" s="85" t="s">
        <v>519</v>
      </c>
      <c r="C294" s="198">
        <f>SUM(C295,C298,C309,C316,C324,C333,C347,C357,C367,C375,C381)</f>
        <v>4748</v>
      </c>
      <c r="D294" s="198">
        <f>SUM(D295,D298,D309,D316,D324,D333,D347,D357,D367,D375,D381)</f>
        <v>4748</v>
      </c>
      <c r="E294" s="198">
        <f>SUM(E295,E298,E309,E316,E324,E333,E347,E357,E367,E375,E381)</f>
        <v>4760</v>
      </c>
      <c r="F294" s="250">
        <f t="shared" si="16"/>
        <v>1.00252737994945</v>
      </c>
      <c r="G294" s="250">
        <f t="shared" si="17"/>
        <v>1.00252737994945</v>
      </c>
    </row>
    <row r="295" ht="20" customHeight="1" outlineLevel="1" spans="1:7">
      <c r="A295" s="251" t="s">
        <v>520</v>
      </c>
      <c r="B295" s="252" t="s">
        <v>521</v>
      </c>
      <c r="C295" s="198">
        <v>0</v>
      </c>
      <c r="D295" s="198">
        <f>SUM(D296:D297)</f>
        <v>7</v>
      </c>
      <c r="E295" s="198">
        <f>SUM(E296:E297)</f>
        <v>10</v>
      </c>
      <c r="F295" s="250">
        <f t="shared" si="16"/>
        <v>0</v>
      </c>
      <c r="G295" s="250">
        <f t="shared" si="17"/>
        <v>1.42857142857143</v>
      </c>
    </row>
    <row r="296" ht="20" customHeight="1" outlineLevel="2" spans="1:7">
      <c r="A296" s="253" t="s">
        <v>522</v>
      </c>
      <c r="B296" s="254" t="s">
        <v>521</v>
      </c>
      <c r="C296" s="255"/>
      <c r="D296" s="255"/>
      <c r="E296" s="255"/>
      <c r="F296" s="250">
        <f t="shared" si="16"/>
        <v>0</v>
      </c>
      <c r="G296" s="250">
        <f t="shared" si="17"/>
        <v>0</v>
      </c>
    </row>
    <row r="297" ht="20" customHeight="1" outlineLevel="2" spans="1:7">
      <c r="A297" s="253" t="s">
        <v>523</v>
      </c>
      <c r="B297" s="254" t="s">
        <v>524</v>
      </c>
      <c r="C297" s="255"/>
      <c r="D297" s="255">
        <v>7</v>
      </c>
      <c r="E297" s="255">
        <v>10</v>
      </c>
      <c r="F297" s="250">
        <f t="shared" si="16"/>
        <v>0</v>
      </c>
      <c r="G297" s="250">
        <f t="shared" si="17"/>
        <v>1.42857142857143</v>
      </c>
    </row>
    <row r="298" ht="20" customHeight="1" outlineLevel="1" spans="1:7">
      <c r="A298" s="251" t="s">
        <v>525</v>
      </c>
      <c r="B298" s="252" t="s">
        <v>526</v>
      </c>
      <c r="C298" s="198">
        <v>4596</v>
      </c>
      <c r="D298" s="198">
        <f>SUM(D299:D308)</f>
        <v>4399</v>
      </c>
      <c r="E298" s="198">
        <f>SUM(E299:E308)</f>
        <v>4598</v>
      </c>
      <c r="F298" s="250">
        <f t="shared" si="16"/>
        <v>1.00043516100957</v>
      </c>
      <c r="G298" s="250">
        <f t="shared" si="17"/>
        <v>1.04523755398954</v>
      </c>
    </row>
    <row r="299" ht="20" customHeight="1" outlineLevel="2" spans="1:7">
      <c r="A299" s="253" t="s">
        <v>527</v>
      </c>
      <c r="B299" s="254" t="s">
        <v>64</v>
      </c>
      <c r="C299" s="255">
        <v>1963</v>
      </c>
      <c r="D299" s="255">
        <v>2700</v>
      </c>
      <c r="E299" s="255">
        <v>2851</v>
      </c>
      <c r="F299" s="250">
        <f t="shared" si="16"/>
        <v>1.45236882322975</v>
      </c>
      <c r="G299" s="250">
        <f t="shared" si="17"/>
        <v>1.05592592592593</v>
      </c>
    </row>
    <row r="300" ht="20" customHeight="1" outlineLevel="2" spans="1:7">
      <c r="A300" s="253" t="s">
        <v>528</v>
      </c>
      <c r="B300" s="254" t="s">
        <v>66</v>
      </c>
      <c r="C300" s="255">
        <v>1893</v>
      </c>
      <c r="D300" s="255">
        <f>1200-175</f>
        <v>1025</v>
      </c>
      <c r="E300" s="255">
        <f>1125-52</f>
        <v>1073</v>
      </c>
      <c r="F300" s="250">
        <f t="shared" si="16"/>
        <v>0.566825145272055</v>
      </c>
      <c r="G300" s="250">
        <f t="shared" si="17"/>
        <v>1.04682926829268</v>
      </c>
    </row>
    <row r="301" ht="20" customHeight="1" outlineLevel="2" spans="1:7">
      <c r="A301" s="253" t="s">
        <v>529</v>
      </c>
      <c r="B301" s="254" t="s">
        <v>68</v>
      </c>
      <c r="C301" s="255" t="s">
        <v>55</v>
      </c>
      <c r="D301" s="255" t="s">
        <v>55</v>
      </c>
      <c r="E301" s="255" t="s">
        <v>55</v>
      </c>
      <c r="F301" s="250" t="e">
        <f t="shared" si="16"/>
        <v>#VALUE!</v>
      </c>
      <c r="G301" s="250"/>
    </row>
    <row r="302" ht="20" customHeight="1" outlineLevel="2" spans="1:7">
      <c r="A302" s="253" t="s">
        <v>530</v>
      </c>
      <c r="B302" s="254" t="s">
        <v>165</v>
      </c>
      <c r="C302" s="255" t="s">
        <v>55</v>
      </c>
      <c r="D302" s="255" t="s">
        <v>55</v>
      </c>
      <c r="E302" s="255" t="s">
        <v>55</v>
      </c>
      <c r="F302" s="250" t="e">
        <f t="shared" si="16"/>
        <v>#VALUE!</v>
      </c>
      <c r="G302" s="250"/>
    </row>
    <row r="303" ht="20" customHeight="1" outlineLevel="2" spans="1:7">
      <c r="A303" s="253" t="s">
        <v>531</v>
      </c>
      <c r="B303" s="254" t="s">
        <v>532</v>
      </c>
      <c r="C303" s="255">
        <v>740</v>
      </c>
      <c r="D303" s="255">
        <v>514</v>
      </c>
      <c r="E303" s="255">
        <v>514</v>
      </c>
      <c r="F303" s="250">
        <f t="shared" si="16"/>
        <v>0.694594594594595</v>
      </c>
      <c r="G303" s="250">
        <f t="shared" si="17"/>
        <v>1</v>
      </c>
    </row>
    <row r="304" ht="20" customHeight="1" outlineLevel="2" spans="1:7">
      <c r="A304" s="253" t="s">
        <v>533</v>
      </c>
      <c r="B304" s="254" t="s">
        <v>534</v>
      </c>
      <c r="C304" s="255"/>
      <c r="D304" s="255"/>
      <c r="E304" s="255"/>
      <c r="F304" s="250">
        <f t="shared" si="16"/>
        <v>0</v>
      </c>
      <c r="G304" s="250">
        <f t="shared" si="17"/>
        <v>0</v>
      </c>
    </row>
    <row r="305" ht="20" customHeight="1" outlineLevel="2" spans="1:7">
      <c r="A305" s="253" t="s">
        <v>535</v>
      </c>
      <c r="B305" s="254" t="s">
        <v>536</v>
      </c>
      <c r="C305" s="255"/>
      <c r="D305" s="255"/>
      <c r="E305" s="255"/>
      <c r="F305" s="250">
        <f t="shared" si="16"/>
        <v>0</v>
      </c>
      <c r="G305" s="250">
        <f t="shared" si="17"/>
        <v>0</v>
      </c>
    </row>
    <row r="306" ht="20" customHeight="1" outlineLevel="2" spans="1:7">
      <c r="A306" s="253" t="s">
        <v>537</v>
      </c>
      <c r="B306" s="254" t="s">
        <v>538</v>
      </c>
      <c r="C306" s="255"/>
      <c r="D306" s="255"/>
      <c r="E306" s="255"/>
      <c r="F306" s="250">
        <f t="shared" si="16"/>
        <v>0</v>
      </c>
      <c r="G306" s="250">
        <f t="shared" si="17"/>
        <v>0</v>
      </c>
    </row>
    <row r="307" ht="20" customHeight="1" outlineLevel="2" spans="1:7">
      <c r="A307" s="253" t="s">
        <v>539</v>
      </c>
      <c r="B307" s="254" t="s">
        <v>82</v>
      </c>
      <c r="C307" s="255"/>
      <c r="D307" s="255"/>
      <c r="E307" s="255"/>
      <c r="F307" s="250">
        <f t="shared" si="16"/>
        <v>0</v>
      </c>
      <c r="G307" s="250">
        <f t="shared" si="17"/>
        <v>0</v>
      </c>
    </row>
    <row r="308" ht="20" customHeight="1" outlineLevel="2" spans="1:7">
      <c r="A308" s="253" t="s">
        <v>540</v>
      </c>
      <c r="B308" s="254" t="s">
        <v>541</v>
      </c>
      <c r="C308" s="255"/>
      <c r="D308" s="255">
        <v>160</v>
      </c>
      <c r="E308" s="255">
        <v>160</v>
      </c>
      <c r="F308" s="250">
        <f t="shared" si="16"/>
        <v>0</v>
      </c>
      <c r="G308" s="250">
        <f t="shared" si="17"/>
        <v>1</v>
      </c>
    </row>
    <row r="309" ht="20" customHeight="1" outlineLevel="1" spans="1:7">
      <c r="A309" s="251" t="s">
        <v>542</v>
      </c>
      <c r="B309" s="252" t="s">
        <v>543</v>
      </c>
      <c r="C309" s="198">
        <v>0</v>
      </c>
      <c r="D309" s="198">
        <f>SUM(D310:D315)</f>
        <v>0</v>
      </c>
      <c r="E309" s="198">
        <f>SUM(E310:E315)</f>
        <v>0</v>
      </c>
      <c r="F309" s="250">
        <f t="shared" si="16"/>
        <v>0</v>
      </c>
      <c r="G309" s="250">
        <f t="shared" si="17"/>
        <v>0</v>
      </c>
    </row>
    <row r="310" ht="20" customHeight="1" outlineLevel="2" spans="1:7">
      <c r="A310" s="253" t="s">
        <v>544</v>
      </c>
      <c r="B310" s="254" t="s">
        <v>64</v>
      </c>
      <c r="C310" s="255"/>
      <c r="D310" s="255"/>
      <c r="E310" s="255"/>
      <c r="F310" s="250">
        <f t="shared" si="16"/>
        <v>0</v>
      </c>
      <c r="G310" s="250">
        <f t="shared" si="17"/>
        <v>0</v>
      </c>
    </row>
    <row r="311" ht="20" customHeight="1" outlineLevel="2" spans="1:7">
      <c r="A311" s="253" t="s">
        <v>545</v>
      </c>
      <c r="B311" s="254" t="s">
        <v>66</v>
      </c>
      <c r="C311" s="255"/>
      <c r="D311" s="255"/>
      <c r="E311" s="255"/>
      <c r="F311" s="250">
        <f t="shared" si="16"/>
        <v>0</v>
      </c>
      <c r="G311" s="250">
        <f t="shared" si="17"/>
        <v>0</v>
      </c>
    </row>
    <row r="312" ht="20" customHeight="1" outlineLevel="2" spans="1:7">
      <c r="A312" s="253" t="s">
        <v>546</v>
      </c>
      <c r="B312" s="254" t="s">
        <v>68</v>
      </c>
      <c r="C312" s="255"/>
      <c r="D312" s="255"/>
      <c r="E312" s="255"/>
      <c r="F312" s="250">
        <f t="shared" si="16"/>
        <v>0</v>
      </c>
      <c r="G312" s="250">
        <f t="shared" si="17"/>
        <v>0</v>
      </c>
    </row>
    <row r="313" ht="20" customHeight="1" outlineLevel="2" spans="1:7">
      <c r="A313" s="253" t="s">
        <v>547</v>
      </c>
      <c r="B313" s="254" t="s">
        <v>548</v>
      </c>
      <c r="C313" s="255"/>
      <c r="D313" s="255"/>
      <c r="E313" s="255"/>
      <c r="F313" s="250">
        <f t="shared" si="16"/>
        <v>0</v>
      </c>
      <c r="G313" s="250">
        <f t="shared" si="17"/>
        <v>0</v>
      </c>
    </row>
    <row r="314" ht="20" customHeight="1" outlineLevel="2" spans="1:7">
      <c r="A314" s="253" t="s">
        <v>549</v>
      </c>
      <c r="B314" s="254" t="s">
        <v>82</v>
      </c>
      <c r="C314" s="255"/>
      <c r="D314" s="255"/>
      <c r="E314" s="255"/>
      <c r="F314" s="250">
        <f t="shared" si="16"/>
        <v>0</v>
      </c>
      <c r="G314" s="250">
        <f t="shared" si="17"/>
        <v>0</v>
      </c>
    </row>
    <row r="315" ht="20" customHeight="1" outlineLevel="2" spans="1:7">
      <c r="A315" s="253" t="s">
        <v>550</v>
      </c>
      <c r="B315" s="254" t="s">
        <v>551</v>
      </c>
      <c r="C315" s="255"/>
      <c r="D315" s="255"/>
      <c r="E315" s="255"/>
      <c r="F315" s="250">
        <f t="shared" si="16"/>
        <v>0</v>
      </c>
      <c r="G315" s="250">
        <f t="shared" si="17"/>
        <v>0</v>
      </c>
    </row>
    <row r="316" ht="20" customHeight="1" outlineLevel="1" spans="1:7">
      <c r="A316" s="251" t="s">
        <v>552</v>
      </c>
      <c r="B316" s="252" t="s">
        <v>553</v>
      </c>
      <c r="C316" s="198">
        <v>0</v>
      </c>
      <c r="D316" s="198">
        <f>SUM(D317:D323)</f>
        <v>0</v>
      </c>
      <c r="E316" s="198">
        <f>SUM(E317:E323)</f>
        <v>0</v>
      </c>
      <c r="F316" s="250">
        <f t="shared" si="16"/>
        <v>0</v>
      </c>
      <c r="G316" s="250">
        <f t="shared" si="17"/>
        <v>0</v>
      </c>
    </row>
    <row r="317" ht="20" customHeight="1" outlineLevel="2" spans="1:7">
      <c r="A317" s="253" t="s">
        <v>554</v>
      </c>
      <c r="B317" s="254" t="s">
        <v>64</v>
      </c>
      <c r="C317" s="255"/>
      <c r="D317" s="255"/>
      <c r="E317" s="255"/>
      <c r="F317" s="250">
        <f t="shared" si="16"/>
        <v>0</v>
      </c>
      <c r="G317" s="250">
        <f t="shared" si="17"/>
        <v>0</v>
      </c>
    </row>
    <row r="318" ht="20" customHeight="1" outlineLevel="2" spans="1:7">
      <c r="A318" s="253" t="s">
        <v>555</v>
      </c>
      <c r="B318" s="254" t="s">
        <v>66</v>
      </c>
      <c r="C318" s="255"/>
      <c r="D318" s="255"/>
      <c r="E318" s="255"/>
      <c r="F318" s="250">
        <f t="shared" si="16"/>
        <v>0</v>
      </c>
      <c r="G318" s="250">
        <f t="shared" si="17"/>
        <v>0</v>
      </c>
    </row>
    <row r="319" ht="20" customHeight="1" outlineLevel="2" spans="1:7">
      <c r="A319" s="253" t="s">
        <v>556</v>
      </c>
      <c r="B319" s="254" t="s">
        <v>68</v>
      </c>
      <c r="C319" s="255"/>
      <c r="D319" s="255"/>
      <c r="E319" s="255"/>
      <c r="F319" s="250">
        <f t="shared" si="16"/>
        <v>0</v>
      </c>
      <c r="G319" s="250">
        <f t="shared" si="17"/>
        <v>0</v>
      </c>
    </row>
    <row r="320" ht="20" customHeight="1" outlineLevel="2" spans="1:7">
      <c r="A320" s="253" t="s">
        <v>557</v>
      </c>
      <c r="B320" s="254" t="s">
        <v>558</v>
      </c>
      <c r="C320" s="255"/>
      <c r="D320" s="255"/>
      <c r="E320" s="255"/>
      <c r="F320" s="250">
        <f t="shared" si="16"/>
        <v>0</v>
      </c>
      <c r="G320" s="250">
        <f t="shared" si="17"/>
        <v>0</v>
      </c>
    </row>
    <row r="321" ht="20" customHeight="1" outlineLevel="2" spans="1:7">
      <c r="A321" s="253" t="s">
        <v>559</v>
      </c>
      <c r="B321" s="254" t="s">
        <v>560</v>
      </c>
      <c r="C321" s="255"/>
      <c r="D321" s="255"/>
      <c r="E321" s="255"/>
      <c r="F321" s="250">
        <f t="shared" si="16"/>
        <v>0</v>
      </c>
      <c r="G321" s="250">
        <f t="shared" si="17"/>
        <v>0</v>
      </c>
    </row>
    <row r="322" ht="20" customHeight="1" outlineLevel="2" spans="1:7">
      <c r="A322" s="253" t="s">
        <v>561</v>
      </c>
      <c r="B322" s="254" t="s">
        <v>82</v>
      </c>
      <c r="C322" s="255"/>
      <c r="D322" s="255"/>
      <c r="E322" s="255"/>
      <c r="F322" s="250">
        <f t="shared" si="16"/>
        <v>0</v>
      </c>
      <c r="G322" s="250">
        <f t="shared" si="17"/>
        <v>0</v>
      </c>
    </row>
    <row r="323" ht="20" customHeight="1" outlineLevel="2" spans="1:7">
      <c r="A323" s="253" t="s">
        <v>562</v>
      </c>
      <c r="B323" s="254" t="s">
        <v>563</v>
      </c>
      <c r="C323" s="255"/>
      <c r="D323" s="255"/>
      <c r="E323" s="255"/>
      <c r="F323" s="250">
        <f t="shared" si="16"/>
        <v>0</v>
      </c>
      <c r="G323" s="250">
        <f t="shared" si="17"/>
        <v>0</v>
      </c>
    </row>
    <row r="324" ht="20" customHeight="1" outlineLevel="1" spans="1:7">
      <c r="A324" s="251" t="s">
        <v>564</v>
      </c>
      <c r="B324" s="252" t="s">
        <v>565</v>
      </c>
      <c r="C324" s="198">
        <v>0</v>
      </c>
      <c r="D324" s="198">
        <f>SUM(D325:D332)</f>
        <v>0</v>
      </c>
      <c r="E324" s="198">
        <f>SUM(E325:E332)</f>
        <v>0</v>
      </c>
      <c r="F324" s="250">
        <f t="shared" si="16"/>
        <v>0</v>
      </c>
      <c r="G324" s="250">
        <f t="shared" si="17"/>
        <v>0</v>
      </c>
    </row>
    <row r="325" ht="20" customHeight="1" outlineLevel="2" spans="1:7">
      <c r="A325" s="253" t="s">
        <v>566</v>
      </c>
      <c r="B325" s="254" t="s">
        <v>64</v>
      </c>
      <c r="C325" s="255"/>
      <c r="D325" s="255"/>
      <c r="E325" s="255"/>
      <c r="F325" s="250">
        <f t="shared" si="16"/>
        <v>0</v>
      </c>
      <c r="G325" s="250">
        <f t="shared" si="17"/>
        <v>0</v>
      </c>
    </row>
    <row r="326" ht="20" customHeight="1" outlineLevel="2" spans="1:7">
      <c r="A326" s="253" t="s">
        <v>567</v>
      </c>
      <c r="B326" s="254" t="s">
        <v>66</v>
      </c>
      <c r="C326" s="255"/>
      <c r="D326" s="255"/>
      <c r="E326" s="255"/>
      <c r="F326" s="250">
        <f t="shared" si="16"/>
        <v>0</v>
      </c>
      <c r="G326" s="250">
        <f t="shared" si="17"/>
        <v>0</v>
      </c>
    </row>
    <row r="327" ht="20" customHeight="1" outlineLevel="2" spans="1:7">
      <c r="A327" s="253" t="s">
        <v>568</v>
      </c>
      <c r="B327" s="254" t="s">
        <v>68</v>
      </c>
      <c r="C327" s="255"/>
      <c r="D327" s="255"/>
      <c r="E327" s="255"/>
      <c r="F327" s="250">
        <f t="shared" ref="F327:F390" si="25">IF(C327&gt;0,E327/C327,0)</f>
        <v>0</v>
      </c>
      <c r="G327" s="250">
        <f t="shared" ref="G327:G390" si="26">IF(D327&gt;0,E327/D327,0)</f>
        <v>0</v>
      </c>
    </row>
    <row r="328" ht="20" customHeight="1" outlineLevel="2" spans="1:7">
      <c r="A328" s="253" t="s">
        <v>569</v>
      </c>
      <c r="B328" s="254" t="s">
        <v>570</v>
      </c>
      <c r="C328" s="255"/>
      <c r="D328" s="255"/>
      <c r="E328" s="255"/>
      <c r="F328" s="250">
        <f t="shared" si="25"/>
        <v>0</v>
      </c>
      <c r="G328" s="250">
        <f t="shared" si="26"/>
        <v>0</v>
      </c>
    </row>
    <row r="329" ht="20" customHeight="1" outlineLevel="2" spans="1:7">
      <c r="A329" s="253" t="s">
        <v>571</v>
      </c>
      <c r="B329" s="254" t="s">
        <v>572</v>
      </c>
      <c r="C329" s="255"/>
      <c r="D329" s="255"/>
      <c r="E329" s="255"/>
      <c r="F329" s="250">
        <f t="shared" si="25"/>
        <v>0</v>
      </c>
      <c r="G329" s="250">
        <f t="shared" si="26"/>
        <v>0</v>
      </c>
    </row>
    <row r="330" ht="20" customHeight="1" outlineLevel="2" spans="1:7">
      <c r="A330" s="253" t="s">
        <v>573</v>
      </c>
      <c r="B330" s="254" t="s">
        <v>574</v>
      </c>
      <c r="C330" s="255"/>
      <c r="D330" s="255"/>
      <c r="E330" s="255"/>
      <c r="F330" s="250">
        <f t="shared" si="25"/>
        <v>0</v>
      </c>
      <c r="G330" s="250">
        <f t="shared" si="26"/>
        <v>0</v>
      </c>
    </row>
    <row r="331" ht="20" customHeight="1" outlineLevel="2" spans="1:7">
      <c r="A331" s="253" t="s">
        <v>575</v>
      </c>
      <c r="B331" s="254" t="s">
        <v>82</v>
      </c>
      <c r="C331" s="255"/>
      <c r="D331" s="255"/>
      <c r="E331" s="255"/>
      <c r="F331" s="250">
        <f t="shared" si="25"/>
        <v>0</v>
      </c>
      <c r="G331" s="250">
        <f t="shared" si="26"/>
        <v>0</v>
      </c>
    </row>
    <row r="332" ht="20" customHeight="1" outlineLevel="2" spans="1:7">
      <c r="A332" s="253" t="s">
        <v>576</v>
      </c>
      <c r="B332" s="254" t="s">
        <v>577</v>
      </c>
      <c r="C332" s="255"/>
      <c r="D332" s="255"/>
      <c r="E332" s="255"/>
      <c r="F332" s="250">
        <f t="shared" si="25"/>
        <v>0</v>
      </c>
      <c r="G332" s="250">
        <f t="shared" si="26"/>
        <v>0</v>
      </c>
    </row>
    <row r="333" ht="20" customHeight="1" outlineLevel="1" spans="1:7">
      <c r="A333" s="251" t="s">
        <v>578</v>
      </c>
      <c r="B333" s="252" t="s">
        <v>579</v>
      </c>
      <c r="C333" s="198">
        <v>152</v>
      </c>
      <c r="D333" s="198">
        <f>SUM(D334:D346)</f>
        <v>196</v>
      </c>
      <c r="E333" s="198">
        <f>SUM(E334:E346)</f>
        <v>152</v>
      </c>
      <c r="F333" s="250">
        <f t="shared" si="25"/>
        <v>1</v>
      </c>
      <c r="G333" s="250">
        <f t="shared" si="26"/>
        <v>0.775510204081633</v>
      </c>
    </row>
    <row r="334" ht="20" customHeight="1" outlineLevel="2" spans="1:7">
      <c r="A334" s="253" t="s">
        <v>580</v>
      </c>
      <c r="B334" s="254" t="s">
        <v>64</v>
      </c>
      <c r="C334" s="255" t="s">
        <v>55</v>
      </c>
      <c r="D334" s="255" t="s">
        <v>55</v>
      </c>
      <c r="E334" s="255" t="s">
        <v>55</v>
      </c>
      <c r="F334" s="250" t="e">
        <f t="shared" si="25"/>
        <v>#VALUE!</v>
      </c>
      <c r="G334" s="250"/>
    </row>
    <row r="335" ht="20" customHeight="1" outlineLevel="2" spans="1:7">
      <c r="A335" s="253" t="s">
        <v>581</v>
      </c>
      <c r="B335" s="254" t="s">
        <v>66</v>
      </c>
      <c r="C335" s="255">
        <v>5</v>
      </c>
      <c r="D335" s="255">
        <v>53</v>
      </c>
      <c r="E335" s="255">
        <v>5</v>
      </c>
      <c r="F335" s="250">
        <f t="shared" si="25"/>
        <v>1</v>
      </c>
      <c r="G335" s="250">
        <f t="shared" si="26"/>
        <v>0.0943396226415094</v>
      </c>
    </row>
    <row r="336" ht="20" customHeight="1" outlineLevel="2" spans="1:7">
      <c r="A336" s="253" t="s">
        <v>582</v>
      </c>
      <c r="B336" s="254" t="s">
        <v>68</v>
      </c>
      <c r="C336" s="255" t="s">
        <v>55</v>
      </c>
      <c r="D336" s="255" t="s">
        <v>55</v>
      </c>
      <c r="E336" s="255" t="s">
        <v>55</v>
      </c>
      <c r="F336" s="250" t="e">
        <f t="shared" si="25"/>
        <v>#VALUE!</v>
      </c>
      <c r="G336" s="250"/>
    </row>
    <row r="337" ht="20" customHeight="1" outlineLevel="2" spans="1:7">
      <c r="A337" s="253" t="s">
        <v>583</v>
      </c>
      <c r="B337" s="254" t="s">
        <v>584</v>
      </c>
      <c r="C337" s="255">
        <v>15</v>
      </c>
      <c r="D337" s="255"/>
      <c r="E337" s="255">
        <v>15</v>
      </c>
      <c r="F337" s="250">
        <f t="shared" si="25"/>
        <v>1</v>
      </c>
      <c r="G337" s="250">
        <f t="shared" si="26"/>
        <v>0</v>
      </c>
    </row>
    <row r="338" ht="20" customHeight="1" outlineLevel="2" spans="1:7">
      <c r="A338" s="253" t="s">
        <v>585</v>
      </c>
      <c r="B338" s="254" t="s">
        <v>586</v>
      </c>
      <c r="C338" s="255">
        <v>5</v>
      </c>
      <c r="D338" s="255">
        <v>4</v>
      </c>
      <c r="E338" s="255">
        <v>5</v>
      </c>
      <c r="F338" s="250">
        <f t="shared" si="25"/>
        <v>1</v>
      </c>
      <c r="G338" s="250">
        <f t="shared" si="26"/>
        <v>1.25</v>
      </c>
    </row>
    <row r="339" ht="20" customHeight="1" outlineLevel="2" spans="1:7">
      <c r="A339" s="253" t="s">
        <v>587</v>
      </c>
      <c r="B339" s="254" t="s">
        <v>588</v>
      </c>
      <c r="C339" s="255" t="s">
        <v>55</v>
      </c>
      <c r="D339" s="255" t="s">
        <v>55</v>
      </c>
      <c r="E339" s="255" t="s">
        <v>55</v>
      </c>
      <c r="F339" s="250" t="e">
        <f t="shared" si="25"/>
        <v>#VALUE!</v>
      </c>
      <c r="G339" s="250"/>
    </row>
    <row r="340" ht="20" customHeight="1" outlineLevel="2" spans="1:7">
      <c r="A340" s="253" t="s">
        <v>589</v>
      </c>
      <c r="B340" s="254" t="s">
        <v>590</v>
      </c>
      <c r="C340" s="255" t="s">
        <v>55</v>
      </c>
      <c r="D340" s="255" t="s">
        <v>55</v>
      </c>
      <c r="E340" s="255" t="s">
        <v>55</v>
      </c>
      <c r="F340" s="250" t="e">
        <f t="shared" si="25"/>
        <v>#VALUE!</v>
      </c>
      <c r="G340" s="250"/>
    </row>
    <row r="341" ht="20" customHeight="1" outlineLevel="2" spans="1:7">
      <c r="A341" s="253" t="s">
        <v>591</v>
      </c>
      <c r="B341" s="254" t="s">
        <v>592</v>
      </c>
      <c r="C341" s="255" t="s">
        <v>55</v>
      </c>
      <c r="D341" s="255" t="s">
        <v>55</v>
      </c>
      <c r="E341" s="255" t="s">
        <v>55</v>
      </c>
      <c r="F341" s="250" t="e">
        <f t="shared" si="25"/>
        <v>#VALUE!</v>
      </c>
      <c r="G341" s="250"/>
    </row>
    <row r="342" ht="20" customHeight="1" outlineLevel="2" spans="1:7">
      <c r="A342" s="253" t="s">
        <v>593</v>
      </c>
      <c r="B342" s="254" t="s">
        <v>594</v>
      </c>
      <c r="C342" s="255">
        <v>1</v>
      </c>
      <c r="D342" s="255">
        <v>0</v>
      </c>
      <c r="E342" s="255">
        <v>1</v>
      </c>
      <c r="F342" s="250">
        <f t="shared" si="25"/>
        <v>1</v>
      </c>
      <c r="G342" s="250">
        <f t="shared" si="26"/>
        <v>0</v>
      </c>
    </row>
    <row r="343" ht="20" customHeight="1" outlineLevel="2" spans="1:7">
      <c r="A343" s="253" t="s">
        <v>595</v>
      </c>
      <c r="B343" s="254" t="s">
        <v>596</v>
      </c>
      <c r="C343" s="255">
        <v>16</v>
      </c>
      <c r="D343" s="255"/>
      <c r="E343" s="255">
        <v>16</v>
      </c>
      <c r="F343" s="250">
        <f t="shared" si="25"/>
        <v>1</v>
      </c>
      <c r="G343" s="250">
        <f t="shared" si="26"/>
        <v>0</v>
      </c>
    </row>
    <row r="344" ht="20" customHeight="1" outlineLevel="2" spans="1:7">
      <c r="A344" s="253" t="s">
        <v>597</v>
      </c>
      <c r="B344" s="254" t="s">
        <v>165</v>
      </c>
      <c r="C344" s="255"/>
      <c r="D344" s="255"/>
      <c r="E344" s="255"/>
      <c r="F344" s="250">
        <f t="shared" si="25"/>
        <v>0</v>
      </c>
      <c r="G344" s="250">
        <f t="shared" si="26"/>
        <v>0</v>
      </c>
    </row>
    <row r="345" ht="20" customHeight="1" outlineLevel="2" spans="1:7">
      <c r="A345" s="253" t="s">
        <v>598</v>
      </c>
      <c r="B345" s="254" t="s">
        <v>82</v>
      </c>
      <c r="C345" s="255"/>
      <c r="D345" s="255"/>
      <c r="E345" s="255"/>
      <c r="F345" s="250">
        <f t="shared" si="25"/>
        <v>0</v>
      </c>
      <c r="G345" s="250">
        <f t="shared" si="26"/>
        <v>0</v>
      </c>
    </row>
    <row r="346" ht="20" customHeight="1" outlineLevel="2" spans="1:7">
      <c r="A346" s="253" t="s">
        <v>599</v>
      </c>
      <c r="B346" s="254" t="s">
        <v>600</v>
      </c>
      <c r="C346" s="255">
        <v>110</v>
      </c>
      <c r="D346" s="255">
        <v>139</v>
      </c>
      <c r="E346" s="255">
        <v>110</v>
      </c>
      <c r="F346" s="250">
        <f t="shared" si="25"/>
        <v>1</v>
      </c>
      <c r="G346" s="250">
        <f t="shared" si="26"/>
        <v>0.79136690647482</v>
      </c>
    </row>
    <row r="347" ht="20" customHeight="1" outlineLevel="1" spans="1:7">
      <c r="A347" s="251" t="s">
        <v>601</v>
      </c>
      <c r="B347" s="252" t="s">
        <v>602</v>
      </c>
      <c r="C347" s="198">
        <v>0</v>
      </c>
      <c r="D347" s="198">
        <f>SUM(D348:D356)</f>
        <v>0</v>
      </c>
      <c r="E347" s="198">
        <f>SUM(E348:E356)</f>
        <v>0</v>
      </c>
      <c r="F347" s="250">
        <f t="shared" si="25"/>
        <v>0</v>
      </c>
      <c r="G347" s="250">
        <f t="shared" si="26"/>
        <v>0</v>
      </c>
    </row>
    <row r="348" ht="20" customHeight="1" outlineLevel="2" spans="1:7">
      <c r="A348" s="253" t="s">
        <v>603</v>
      </c>
      <c r="B348" s="254" t="s">
        <v>64</v>
      </c>
      <c r="C348" s="255"/>
      <c r="D348" s="255"/>
      <c r="E348" s="255"/>
      <c r="F348" s="250">
        <f t="shared" si="25"/>
        <v>0</v>
      </c>
      <c r="G348" s="250">
        <f t="shared" si="26"/>
        <v>0</v>
      </c>
    </row>
    <row r="349" ht="20" customHeight="1" outlineLevel="2" spans="1:7">
      <c r="A349" s="253" t="s">
        <v>604</v>
      </c>
      <c r="B349" s="254" t="s">
        <v>66</v>
      </c>
      <c r="C349" s="255"/>
      <c r="D349" s="255"/>
      <c r="E349" s="255"/>
      <c r="F349" s="250">
        <f t="shared" si="25"/>
        <v>0</v>
      </c>
      <c r="G349" s="250">
        <f t="shared" si="26"/>
        <v>0</v>
      </c>
    </row>
    <row r="350" ht="20" customHeight="1" outlineLevel="2" spans="1:7">
      <c r="A350" s="253" t="s">
        <v>605</v>
      </c>
      <c r="B350" s="254" t="s">
        <v>68</v>
      </c>
      <c r="C350" s="255"/>
      <c r="D350" s="255"/>
      <c r="E350" s="255"/>
      <c r="F350" s="250">
        <f t="shared" si="25"/>
        <v>0</v>
      </c>
      <c r="G350" s="250">
        <f t="shared" si="26"/>
        <v>0</v>
      </c>
    </row>
    <row r="351" ht="20" customHeight="1" outlineLevel="2" spans="1:7">
      <c r="A351" s="253" t="s">
        <v>606</v>
      </c>
      <c r="B351" s="254" t="s">
        <v>607</v>
      </c>
      <c r="C351" s="255"/>
      <c r="D351" s="255"/>
      <c r="E351" s="255"/>
      <c r="F351" s="250">
        <f t="shared" si="25"/>
        <v>0</v>
      </c>
      <c r="G351" s="250">
        <f t="shared" si="26"/>
        <v>0</v>
      </c>
    </row>
    <row r="352" ht="20" customHeight="1" outlineLevel="2" spans="1:7">
      <c r="A352" s="253" t="s">
        <v>608</v>
      </c>
      <c r="B352" s="254" t="s">
        <v>609</v>
      </c>
      <c r="C352" s="255"/>
      <c r="D352" s="255"/>
      <c r="E352" s="255"/>
      <c r="F352" s="250">
        <f t="shared" si="25"/>
        <v>0</v>
      </c>
      <c r="G352" s="250">
        <f t="shared" si="26"/>
        <v>0</v>
      </c>
    </row>
    <row r="353" ht="20" customHeight="1" outlineLevel="2" spans="1:7">
      <c r="A353" s="253" t="s">
        <v>610</v>
      </c>
      <c r="B353" s="254" t="s">
        <v>611</v>
      </c>
      <c r="C353" s="255"/>
      <c r="D353" s="255"/>
      <c r="E353" s="255"/>
      <c r="F353" s="250">
        <f t="shared" si="25"/>
        <v>0</v>
      </c>
      <c r="G353" s="250">
        <f t="shared" si="26"/>
        <v>0</v>
      </c>
    </row>
    <row r="354" ht="20" customHeight="1" outlineLevel="2" spans="1:7">
      <c r="A354" s="253" t="s">
        <v>612</v>
      </c>
      <c r="B354" s="254" t="s">
        <v>165</v>
      </c>
      <c r="C354" s="255"/>
      <c r="D354" s="255"/>
      <c r="E354" s="255"/>
      <c r="F354" s="250">
        <f t="shared" si="25"/>
        <v>0</v>
      </c>
      <c r="G354" s="250">
        <f t="shared" si="26"/>
        <v>0</v>
      </c>
    </row>
    <row r="355" ht="20" customHeight="1" outlineLevel="2" spans="1:7">
      <c r="A355" s="253" t="s">
        <v>613</v>
      </c>
      <c r="B355" s="254" t="s">
        <v>82</v>
      </c>
      <c r="C355" s="255"/>
      <c r="D355" s="255"/>
      <c r="E355" s="255"/>
      <c r="F355" s="250">
        <f t="shared" si="25"/>
        <v>0</v>
      </c>
      <c r="G355" s="250">
        <f t="shared" si="26"/>
        <v>0</v>
      </c>
    </row>
    <row r="356" ht="20" customHeight="1" outlineLevel="2" spans="1:7">
      <c r="A356" s="253" t="s">
        <v>614</v>
      </c>
      <c r="B356" s="254" t="s">
        <v>615</v>
      </c>
      <c r="C356" s="255"/>
      <c r="D356" s="255"/>
      <c r="E356" s="255"/>
      <c r="F356" s="250">
        <f t="shared" si="25"/>
        <v>0</v>
      </c>
      <c r="G356" s="250">
        <f t="shared" si="26"/>
        <v>0</v>
      </c>
    </row>
    <row r="357" ht="20" customHeight="1" outlineLevel="1" spans="1:7">
      <c r="A357" s="251" t="s">
        <v>616</v>
      </c>
      <c r="B357" s="252" t="s">
        <v>617</v>
      </c>
      <c r="C357" s="198">
        <v>0</v>
      </c>
      <c r="D357" s="198">
        <f>SUM(D358:D366)</f>
        <v>2</v>
      </c>
      <c r="E357" s="198">
        <f>SUM(E358:E366)</f>
        <v>0</v>
      </c>
      <c r="F357" s="250">
        <f t="shared" si="25"/>
        <v>0</v>
      </c>
      <c r="G357" s="250">
        <f t="shared" si="26"/>
        <v>0</v>
      </c>
    </row>
    <row r="358" ht="20" customHeight="1" outlineLevel="2" spans="1:7">
      <c r="A358" s="253" t="s">
        <v>618</v>
      </c>
      <c r="B358" s="254" t="s">
        <v>64</v>
      </c>
      <c r="C358" s="255"/>
      <c r="D358" s="255"/>
      <c r="E358" s="255"/>
      <c r="F358" s="250">
        <f t="shared" si="25"/>
        <v>0</v>
      </c>
      <c r="G358" s="250">
        <f t="shared" si="26"/>
        <v>0</v>
      </c>
    </row>
    <row r="359" ht="20" customHeight="1" outlineLevel="2" spans="1:7">
      <c r="A359" s="253" t="s">
        <v>619</v>
      </c>
      <c r="B359" s="254" t="s">
        <v>66</v>
      </c>
      <c r="C359" s="255"/>
      <c r="D359" s="255"/>
      <c r="E359" s="255"/>
      <c r="F359" s="250">
        <f t="shared" si="25"/>
        <v>0</v>
      </c>
      <c r="G359" s="250">
        <f t="shared" si="26"/>
        <v>0</v>
      </c>
    </row>
    <row r="360" ht="20" customHeight="1" outlineLevel="2" spans="1:7">
      <c r="A360" s="253" t="s">
        <v>620</v>
      </c>
      <c r="B360" s="254" t="s">
        <v>68</v>
      </c>
      <c r="C360" s="255"/>
      <c r="D360" s="255"/>
      <c r="E360" s="255"/>
      <c r="F360" s="250">
        <f t="shared" si="25"/>
        <v>0</v>
      </c>
      <c r="G360" s="250">
        <f t="shared" si="26"/>
        <v>0</v>
      </c>
    </row>
    <row r="361" ht="20" customHeight="1" outlineLevel="2" spans="1:7">
      <c r="A361" s="253" t="s">
        <v>621</v>
      </c>
      <c r="B361" s="254" t="s">
        <v>622</v>
      </c>
      <c r="C361" s="255"/>
      <c r="D361" s="255"/>
      <c r="E361" s="255"/>
      <c r="F361" s="250">
        <f t="shared" si="25"/>
        <v>0</v>
      </c>
      <c r="G361" s="250">
        <f t="shared" si="26"/>
        <v>0</v>
      </c>
    </row>
    <row r="362" ht="20" customHeight="1" outlineLevel="2" spans="1:7">
      <c r="A362" s="253" t="s">
        <v>623</v>
      </c>
      <c r="B362" s="254" t="s">
        <v>624</v>
      </c>
      <c r="C362" s="255"/>
      <c r="D362" s="255"/>
      <c r="E362" s="255"/>
      <c r="F362" s="250">
        <f t="shared" si="25"/>
        <v>0</v>
      </c>
      <c r="G362" s="250">
        <f t="shared" si="26"/>
        <v>0</v>
      </c>
    </row>
    <row r="363" ht="20" customHeight="1" outlineLevel="2" spans="1:7">
      <c r="A363" s="253" t="s">
        <v>625</v>
      </c>
      <c r="B363" s="254" t="s">
        <v>626</v>
      </c>
      <c r="C363" s="255"/>
      <c r="D363" s="255"/>
      <c r="E363" s="255"/>
      <c r="F363" s="250">
        <f t="shared" si="25"/>
        <v>0</v>
      </c>
      <c r="G363" s="250">
        <f t="shared" si="26"/>
        <v>0</v>
      </c>
    </row>
    <row r="364" ht="20" customHeight="1" outlineLevel="2" spans="1:7">
      <c r="A364" s="253" t="s">
        <v>627</v>
      </c>
      <c r="B364" s="254" t="s">
        <v>165</v>
      </c>
      <c r="C364" s="255"/>
      <c r="D364" s="255"/>
      <c r="E364" s="255"/>
      <c r="F364" s="250">
        <f t="shared" si="25"/>
        <v>0</v>
      </c>
      <c r="G364" s="250">
        <f t="shared" si="26"/>
        <v>0</v>
      </c>
    </row>
    <row r="365" ht="20" customHeight="1" outlineLevel="2" spans="1:7">
      <c r="A365" s="253" t="s">
        <v>628</v>
      </c>
      <c r="B365" s="254" t="s">
        <v>82</v>
      </c>
      <c r="C365" s="255"/>
      <c r="D365" s="255"/>
      <c r="E365" s="255"/>
      <c r="F365" s="250">
        <f t="shared" si="25"/>
        <v>0</v>
      </c>
      <c r="G365" s="250">
        <f t="shared" si="26"/>
        <v>0</v>
      </c>
    </row>
    <row r="366" ht="20" customHeight="1" outlineLevel="2" spans="1:7">
      <c r="A366" s="253" t="s">
        <v>629</v>
      </c>
      <c r="B366" s="254" t="s">
        <v>630</v>
      </c>
      <c r="C366" s="255"/>
      <c r="D366" s="255">
        <v>2</v>
      </c>
      <c r="E366" s="255"/>
      <c r="F366" s="250">
        <f t="shared" si="25"/>
        <v>0</v>
      </c>
      <c r="G366" s="250">
        <f t="shared" si="26"/>
        <v>0</v>
      </c>
    </row>
    <row r="367" ht="20" customHeight="1" outlineLevel="1" spans="1:7">
      <c r="A367" s="251" t="s">
        <v>631</v>
      </c>
      <c r="B367" s="252" t="s">
        <v>632</v>
      </c>
      <c r="C367" s="198">
        <v>0</v>
      </c>
      <c r="D367" s="198">
        <f>SUM(D368:D374)</f>
        <v>0</v>
      </c>
      <c r="E367" s="198">
        <f>SUM(E368:E374)</f>
        <v>0</v>
      </c>
      <c r="F367" s="250">
        <f t="shared" si="25"/>
        <v>0</v>
      </c>
      <c r="G367" s="250">
        <f t="shared" si="26"/>
        <v>0</v>
      </c>
    </row>
    <row r="368" ht="20" customHeight="1" outlineLevel="2" spans="1:7">
      <c r="A368" s="253" t="s">
        <v>633</v>
      </c>
      <c r="B368" s="254" t="s">
        <v>64</v>
      </c>
      <c r="C368" s="255"/>
      <c r="D368" s="255"/>
      <c r="E368" s="255"/>
      <c r="F368" s="250">
        <f t="shared" si="25"/>
        <v>0</v>
      </c>
      <c r="G368" s="250">
        <f t="shared" si="26"/>
        <v>0</v>
      </c>
    </row>
    <row r="369" ht="20" customHeight="1" outlineLevel="2" spans="1:7">
      <c r="A369" s="253" t="s">
        <v>634</v>
      </c>
      <c r="B369" s="254" t="s">
        <v>66</v>
      </c>
      <c r="C369" s="255"/>
      <c r="D369" s="255"/>
      <c r="E369" s="255"/>
      <c r="F369" s="250">
        <f t="shared" si="25"/>
        <v>0</v>
      </c>
      <c r="G369" s="250">
        <f t="shared" si="26"/>
        <v>0</v>
      </c>
    </row>
    <row r="370" ht="20" customHeight="1" outlineLevel="2" spans="1:7">
      <c r="A370" s="253" t="s">
        <v>635</v>
      </c>
      <c r="B370" s="254" t="s">
        <v>68</v>
      </c>
      <c r="C370" s="255"/>
      <c r="D370" s="255"/>
      <c r="E370" s="255"/>
      <c r="F370" s="250">
        <f t="shared" si="25"/>
        <v>0</v>
      </c>
      <c r="G370" s="250">
        <f t="shared" si="26"/>
        <v>0</v>
      </c>
    </row>
    <row r="371" ht="20" customHeight="1" outlineLevel="2" spans="1:7">
      <c r="A371" s="253" t="s">
        <v>636</v>
      </c>
      <c r="B371" s="254" t="s">
        <v>637</v>
      </c>
      <c r="C371" s="255"/>
      <c r="D371" s="255"/>
      <c r="E371" s="255"/>
      <c r="F371" s="250">
        <f t="shared" si="25"/>
        <v>0</v>
      </c>
      <c r="G371" s="250">
        <f t="shared" si="26"/>
        <v>0</v>
      </c>
    </row>
    <row r="372" ht="20" customHeight="1" outlineLevel="2" spans="1:7">
      <c r="A372" s="253" t="s">
        <v>638</v>
      </c>
      <c r="B372" s="254" t="s">
        <v>639</v>
      </c>
      <c r="C372" s="255"/>
      <c r="D372" s="255"/>
      <c r="E372" s="255"/>
      <c r="F372" s="250">
        <f t="shared" si="25"/>
        <v>0</v>
      </c>
      <c r="G372" s="250">
        <f t="shared" si="26"/>
        <v>0</v>
      </c>
    </row>
    <row r="373" ht="20" customHeight="1" outlineLevel="2" spans="1:7">
      <c r="A373" s="253" t="s">
        <v>640</v>
      </c>
      <c r="B373" s="254" t="s">
        <v>82</v>
      </c>
      <c r="C373" s="255"/>
      <c r="D373" s="255"/>
      <c r="E373" s="255"/>
      <c r="F373" s="250">
        <f t="shared" si="25"/>
        <v>0</v>
      </c>
      <c r="G373" s="250">
        <f t="shared" si="26"/>
        <v>0</v>
      </c>
    </row>
    <row r="374" ht="20" customHeight="1" outlineLevel="2" spans="1:7">
      <c r="A374" s="253" t="s">
        <v>641</v>
      </c>
      <c r="B374" s="254" t="s">
        <v>642</v>
      </c>
      <c r="C374" s="255"/>
      <c r="D374" s="255"/>
      <c r="E374" s="255"/>
      <c r="F374" s="250">
        <f t="shared" si="25"/>
        <v>0</v>
      </c>
      <c r="G374" s="250">
        <f t="shared" si="26"/>
        <v>0</v>
      </c>
    </row>
    <row r="375" ht="20" customHeight="1" outlineLevel="1" spans="1:7">
      <c r="A375" s="251" t="s">
        <v>643</v>
      </c>
      <c r="B375" s="252" t="s">
        <v>644</v>
      </c>
      <c r="C375" s="198">
        <v>0</v>
      </c>
      <c r="D375" s="198">
        <f>SUM(D376:D380)</f>
        <v>135</v>
      </c>
      <c r="E375" s="198">
        <f>SUM(E376:E380)</f>
        <v>0</v>
      </c>
      <c r="F375" s="250">
        <f t="shared" si="25"/>
        <v>0</v>
      </c>
      <c r="G375" s="250">
        <f t="shared" si="26"/>
        <v>0</v>
      </c>
    </row>
    <row r="376" ht="20" customHeight="1" outlineLevel="2" spans="1:7">
      <c r="A376" s="253" t="s">
        <v>645</v>
      </c>
      <c r="B376" s="254" t="s">
        <v>64</v>
      </c>
      <c r="C376" s="255"/>
      <c r="D376" s="255"/>
      <c r="E376" s="255"/>
      <c r="F376" s="250">
        <f t="shared" si="25"/>
        <v>0</v>
      </c>
      <c r="G376" s="250">
        <f t="shared" si="26"/>
        <v>0</v>
      </c>
    </row>
    <row r="377" ht="20" customHeight="1" outlineLevel="2" spans="1:7">
      <c r="A377" s="253" t="s">
        <v>646</v>
      </c>
      <c r="B377" s="254" t="s">
        <v>66</v>
      </c>
      <c r="C377" s="255"/>
      <c r="D377" s="255">
        <v>135</v>
      </c>
      <c r="E377" s="255"/>
      <c r="F377" s="250">
        <f t="shared" si="25"/>
        <v>0</v>
      </c>
      <c r="G377" s="250">
        <f t="shared" si="26"/>
        <v>0</v>
      </c>
    </row>
    <row r="378" ht="20" customHeight="1" outlineLevel="2" spans="1:7">
      <c r="A378" s="253" t="s">
        <v>647</v>
      </c>
      <c r="B378" s="254" t="s">
        <v>165</v>
      </c>
      <c r="C378" s="255"/>
      <c r="D378" s="255"/>
      <c r="E378" s="255"/>
      <c r="F378" s="250">
        <f t="shared" si="25"/>
        <v>0</v>
      </c>
      <c r="G378" s="250">
        <f t="shared" si="26"/>
        <v>0</v>
      </c>
    </row>
    <row r="379" ht="20" customHeight="1" outlineLevel="2" spans="1:7">
      <c r="A379" s="253" t="s">
        <v>648</v>
      </c>
      <c r="B379" s="254" t="s">
        <v>649</v>
      </c>
      <c r="C379" s="255"/>
      <c r="D379" s="255"/>
      <c r="E379" s="255"/>
      <c r="F379" s="250">
        <f t="shared" si="25"/>
        <v>0</v>
      </c>
      <c r="G379" s="250">
        <f t="shared" si="26"/>
        <v>0</v>
      </c>
    </row>
    <row r="380" ht="20" customHeight="1" outlineLevel="2" spans="1:7">
      <c r="A380" s="253" t="s">
        <v>650</v>
      </c>
      <c r="B380" s="254" t="s">
        <v>651</v>
      </c>
      <c r="C380" s="255"/>
      <c r="D380" s="255"/>
      <c r="E380" s="255"/>
      <c r="F380" s="250">
        <f t="shared" si="25"/>
        <v>0</v>
      </c>
      <c r="G380" s="250">
        <f t="shared" si="26"/>
        <v>0</v>
      </c>
    </row>
    <row r="381" ht="20" customHeight="1" outlineLevel="1" spans="1:7">
      <c r="A381" s="251" t="s">
        <v>652</v>
      </c>
      <c r="B381" s="252" t="s">
        <v>653</v>
      </c>
      <c r="C381" s="198">
        <v>0</v>
      </c>
      <c r="D381" s="198">
        <f>SUM(D382:D383)</f>
        <v>9</v>
      </c>
      <c r="E381" s="198">
        <f>SUM(E382:E383)</f>
        <v>0</v>
      </c>
      <c r="F381" s="250">
        <f t="shared" si="25"/>
        <v>0</v>
      </c>
      <c r="G381" s="250">
        <f t="shared" si="26"/>
        <v>0</v>
      </c>
    </row>
    <row r="382" ht="20" customHeight="1" outlineLevel="2" spans="1:7">
      <c r="A382" s="253" t="s">
        <v>654</v>
      </c>
      <c r="B382" s="254" t="s">
        <v>655</v>
      </c>
      <c r="C382" s="255"/>
      <c r="D382" s="255"/>
      <c r="E382" s="255"/>
      <c r="F382" s="250">
        <f t="shared" si="25"/>
        <v>0</v>
      </c>
      <c r="G382" s="250">
        <f t="shared" si="26"/>
        <v>0</v>
      </c>
    </row>
    <row r="383" ht="20" customHeight="1" outlineLevel="2" spans="1:7">
      <c r="A383" s="253" t="s">
        <v>656</v>
      </c>
      <c r="B383" s="254" t="s">
        <v>653</v>
      </c>
      <c r="C383" s="255"/>
      <c r="D383" s="255">
        <v>9</v>
      </c>
      <c r="E383" s="255"/>
      <c r="F383" s="250">
        <f t="shared" si="25"/>
        <v>0</v>
      </c>
      <c r="G383" s="250">
        <f t="shared" si="26"/>
        <v>0</v>
      </c>
    </row>
    <row r="384" ht="20" customHeight="1" spans="1:7">
      <c r="A384" s="249" t="s">
        <v>657</v>
      </c>
      <c r="B384" s="85" t="s">
        <v>658</v>
      </c>
      <c r="C384" s="198">
        <f>SUM(C385,C390,C397,C403,C409,C413,C417,C421,C427,C434)</f>
        <v>17290</v>
      </c>
      <c r="D384" s="198">
        <f>SUM(D385,D390,D397,D403,D409,D413,D417,D421,D427,D434)</f>
        <v>19350</v>
      </c>
      <c r="E384" s="198">
        <f>SUM(E385,E390,E397,E403,E409,E413,E417,E421,E427,E434)</f>
        <v>19366</v>
      </c>
      <c r="F384" s="250">
        <f t="shared" si="25"/>
        <v>1.12006940427993</v>
      </c>
      <c r="G384" s="250">
        <f t="shared" si="26"/>
        <v>1.00082687338501</v>
      </c>
    </row>
    <row r="385" ht="20" customHeight="1" outlineLevel="1" spans="1:7">
      <c r="A385" s="251" t="s">
        <v>659</v>
      </c>
      <c r="B385" s="252" t="s">
        <v>660</v>
      </c>
      <c r="C385" s="198">
        <v>1500</v>
      </c>
      <c r="D385" s="198">
        <f>SUM(D386:D389)</f>
        <v>1500</v>
      </c>
      <c r="E385" s="198">
        <f>SUM(E386:E389)</f>
        <v>1500</v>
      </c>
      <c r="F385" s="250">
        <f t="shared" si="25"/>
        <v>1</v>
      </c>
      <c r="G385" s="250">
        <f t="shared" si="26"/>
        <v>1</v>
      </c>
    </row>
    <row r="386" ht="20" customHeight="1" outlineLevel="2" spans="1:7">
      <c r="A386" s="253" t="s">
        <v>661</v>
      </c>
      <c r="B386" s="254" t="s">
        <v>64</v>
      </c>
      <c r="C386" s="255"/>
      <c r="D386" s="255"/>
      <c r="E386" s="255"/>
      <c r="F386" s="250">
        <f t="shared" si="25"/>
        <v>0</v>
      </c>
      <c r="G386" s="250">
        <f t="shared" si="26"/>
        <v>0</v>
      </c>
    </row>
    <row r="387" ht="20" customHeight="1" outlineLevel="2" spans="1:7">
      <c r="A387" s="253" t="s">
        <v>662</v>
      </c>
      <c r="B387" s="254" t="s">
        <v>66</v>
      </c>
      <c r="C387" s="255" t="s">
        <v>55</v>
      </c>
      <c r="D387" s="255" t="s">
        <v>55</v>
      </c>
      <c r="E387" s="255" t="s">
        <v>55</v>
      </c>
      <c r="F387" s="250" t="e">
        <f t="shared" si="25"/>
        <v>#VALUE!</v>
      </c>
      <c r="G387" s="250"/>
    </row>
    <row r="388" ht="20" customHeight="1" outlineLevel="2" spans="1:7">
      <c r="A388" s="253" t="s">
        <v>663</v>
      </c>
      <c r="B388" s="254" t="s">
        <v>68</v>
      </c>
      <c r="C388" s="255" t="s">
        <v>55</v>
      </c>
      <c r="D388" s="255" t="s">
        <v>55</v>
      </c>
      <c r="E388" s="255" t="s">
        <v>55</v>
      </c>
      <c r="F388" s="250" t="e">
        <f t="shared" si="25"/>
        <v>#VALUE!</v>
      </c>
      <c r="G388" s="250"/>
    </row>
    <row r="389" ht="20" customHeight="1" outlineLevel="2" spans="1:7">
      <c r="A389" s="253" t="s">
        <v>664</v>
      </c>
      <c r="B389" s="254" t="s">
        <v>665</v>
      </c>
      <c r="C389" s="255">
        <v>1500</v>
      </c>
      <c r="D389" s="255">
        <v>1500</v>
      </c>
      <c r="E389" s="255">
        <v>1500</v>
      </c>
      <c r="F389" s="250">
        <f t="shared" si="25"/>
        <v>1</v>
      </c>
      <c r="G389" s="250">
        <f t="shared" si="26"/>
        <v>1</v>
      </c>
    </row>
    <row r="390" ht="20" customHeight="1" outlineLevel="1" spans="1:7">
      <c r="A390" s="251" t="s">
        <v>666</v>
      </c>
      <c r="B390" s="252" t="s">
        <v>667</v>
      </c>
      <c r="C390" s="198">
        <v>15780</v>
      </c>
      <c r="D390" s="198">
        <f>SUM(D391:D396)</f>
        <v>17846</v>
      </c>
      <c r="E390" s="198">
        <f>SUM(E391:E396)</f>
        <v>17856</v>
      </c>
      <c r="F390" s="250">
        <f t="shared" si="25"/>
        <v>1.13155893536122</v>
      </c>
      <c r="G390" s="250">
        <f t="shared" si="26"/>
        <v>1.00056034965819</v>
      </c>
    </row>
    <row r="391" ht="20" customHeight="1" outlineLevel="2" spans="1:7">
      <c r="A391" s="253" t="s">
        <v>668</v>
      </c>
      <c r="B391" s="254" t="s">
        <v>669</v>
      </c>
      <c r="C391" s="255">
        <v>70</v>
      </c>
      <c r="D391" s="255">
        <f>360-100</f>
        <v>260</v>
      </c>
      <c r="E391" s="255">
        <f>360-100</f>
        <v>260</v>
      </c>
      <c r="F391" s="250">
        <f t="shared" ref="F391:F436" si="27">IF(C391&gt;0,E391/C391,0)</f>
        <v>3.71428571428571</v>
      </c>
      <c r="G391" s="250">
        <f t="shared" ref="G391:G436" si="28">IF(D391&gt;0,E391/D391,0)</f>
        <v>1</v>
      </c>
    </row>
    <row r="392" ht="20" customHeight="1" outlineLevel="2" spans="1:7">
      <c r="A392" s="253" t="s">
        <v>670</v>
      </c>
      <c r="B392" s="254" t="s">
        <v>671</v>
      </c>
      <c r="C392" s="255">
        <v>14800</v>
      </c>
      <c r="D392" s="255">
        <f>17510-1100</f>
        <v>16410</v>
      </c>
      <c r="E392" s="255">
        <f>17510-1100</f>
        <v>16410</v>
      </c>
      <c r="F392" s="250">
        <f t="shared" si="27"/>
        <v>1.10878378378378</v>
      </c>
      <c r="G392" s="250">
        <f t="shared" si="28"/>
        <v>1</v>
      </c>
    </row>
    <row r="393" ht="20" customHeight="1" outlineLevel="2" spans="1:7">
      <c r="A393" s="253" t="s">
        <v>672</v>
      </c>
      <c r="B393" s="254" t="s">
        <v>673</v>
      </c>
      <c r="C393" s="255">
        <v>900</v>
      </c>
      <c r="D393" s="255">
        <f>1390-200-14</f>
        <v>1176</v>
      </c>
      <c r="E393" s="255">
        <f>1390-200-14</f>
        <v>1176</v>
      </c>
      <c r="F393" s="250">
        <f t="shared" si="27"/>
        <v>1.30666666666667</v>
      </c>
      <c r="G393" s="250">
        <f t="shared" si="28"/>
        <v>1</v>
      </c>
    </row>
    <row r="394" ht="20" customHeight="1" outlineLevel="2" spans="1:7">
      <c r="A394" s="253" t="s">
        <v>674</v>
      </c>
      <c r="B394" s="254" t="s">
        <v>675</v>
      </c>
      <c r="C394" s="255" t="s">
        <v>55</v>
      </c>
      <c r="D394" s="255" t="s">
        <v>55</v>
      </c>
      <c r="E394" s="255" t="s">
        <v>55</v>
      </c>
      <c r="F394" s="250" t="e">
        <f t="shared" si="27"/>
        <v>#VALUE!</v>
      </c>
      <c r="G394" s="250"/>
    </row>
    <row r="395" ht="20" customHeight="1" outlineLevel="2" spans="1:7">
      <c r="A395" s="253" t="s">
        <v>676</v>
      </c>
      <c r="B395" s="254" t="s">
        <v>677</v>
      </c>
      <c r="C395" s="255" t="s">
        <v>55</v>
      </c>
      <c r="D395" s="255" t="s">
        <v>55</v>
      </c>
      <c r="E395" s="255" t="s">
        <v>55</v>
      </c>
      <c r="F395" s="250" t="e">
        <f t="shared" si="27"/>
        <v>#VALUE!</v>
      </c>
      <c r="G395" s="250"/>
    </row>
    <row r="396" ht="20" customHeight="1" outlineLevel="2" spans="1:7">
      <c r="A396" s="253" t="s">
        <v>678</v>
      </c>
      <c r="B396" s="254" t="s">
        <v>679</v>
      </c>
      <c r="C396" s="255">
        <v>10</v>
      </c>
      <c r="D396" s="255"/>
      <c r="E396" s="255">
        <v>10</v>
      </c>
      <c r="F396" s="250">
        <f t="shared" si="27"/>
        <v>1</v>
      </c>
      <c r="G396" s="250">
        <f t="shared" si="28"/>
        <v>0</v>
      </c>
    </row>
    <row r="397" ht="20" customHeight="1" outlineLevel="1" spans="1:7">
      <c r="A397" s="251" t="s">
        <v>680</v>
      </c>
      <c r="B397" s="252" t="s">
        <v>681</v>
      </c>
      <c r="C397" s="198">
        <v>0</v>
      </c>
      <c r="D397" s="198">
        <f>SUM(D398:D402)</f>
        <v>0</v>
      </c>
      <c r="E397" s="198">
        <f>SUM(E398:E402)</f>
        <v>0</v>
      </c>
      <c r="F397" s="250">
        <f t="shared" si="27"/>
        <v>0</v>
      </c>
      <c r="G397" s="250">
        <f t="shared" si="28"/>
        <v>0</v>
      </c>
    </row>
    <row r="398" ht="20" customHeight="1" outlineLevel="2" spans="1:7">
      <c r="A398" s="253" t="s">
        <v>682</v>
      </c>
      <c r="B398" s="254" t="s">
        <v>683</v>
      </c>
      <c r="C398" s="255"/>
      <c r="D398" s="255"/>
      <c r="E398" s="255"/>
      <c r="F398" s="250">
        <f t="shared" si="27"/>
        <v>0</v>
      </c>
      <c r="G398" s="250">
        <f t="shared" si="28"/>
        <v>0</v>
      </c>
    </row>
    <row r="399" ht="20" customHeight="1" outlineLevel="2" spans="1:7">
      <c r="A399" s="253" t="s">
        <v>684</v>
      </c>
      <c r="B399" s="254" t="s">
        <v>685</v>
      </c>
      <c r="C399" s="255"/>
      <c r="D399" s="255"/>
      <c r="E399" s="255"/>
      <c r="F399" s="250">
        <f t="shared" si="27"/>
        <v>0</v>
      </c>
      <c r="G399" s="250">
        <f t="shared" si="28"/>
        <v>0</v>
      </c>
    </row>
    <row r="400" ht="20" customHeight="1" outlineLevel="2" spans="1:7">
      <c r="A400" s="253" t="s">
        <v>686</v>
      </c>
      <c r="B400" s="254" t="s">
        <v>687</v>
      </c>
      <c r="C400" s="255"/>
      <c r="D400" s="255"/>
      <c r="E400" s="255"/>
      <c r="F400" s="250">
        <f t="shared" si="27"/>
        <v>0</v>
      </c>
      <c r="G400" s="250">
        <f t="shared" si="28"/>
        <v>0</v>
      </c>
    </row>
    <row r="401" ht="20" customHeight="1" outlineLevel="2" spans="1:7">
      <c r="A401" s="253" t="s">
        <v>688</v>
      </c>
      <c r="B401" s="254" t="s">
        <v>689</v>
      </c>
      <c r="C401" s="255"/>
      <c r="D401" s="255"/>
      <c r="E401" s="255"/>
      <c r="F401" s="250">
        <f t="shared" si="27"/>
        <v>0</v>
      </c>
      <c r="G401" s="250">
        <f t="shared" si="28"/>
        <v>0</v>
      </c>
    </row>
    <row r="402" ht="20" customHeight="1" outlineLevel="2" spans="1:7">
      <c r="A402" s="253" t="s">
        <v>690</v>
      </c>
      <c r="B402" s="254" t="s">
        <v>691</v>
      </c>
      <c r="C402" s="255"/>
      <c r="D402" s="255"/>
      <c r="E402" s="255"/>
      <c r="F402" s="250">
        <f t="shared" si="27"/>
        <v>0</v>
      </c>
      <c r="G402" s="250">
        <f t="shared" si="28"/>
        <v>0</v>
      </c>
    </row>
    <row r="403" ht="20" customHeight="1" outlineLevel="1" spans="1:7">
      <c r="A403" s="251" t="s">
        <v>692</v>
      </c>
      <c r="B403" s="252" t="s">
        <v>693</v>
      </c>
      <c r="C403" s="198">
        <v>0</v>
      </c>
      <c r="D403" s="198">
        <f>SUM(D404:D408)</f>
        <v>0</v>
      </c>
      <c r="E403" s="198">
        <f>SUM(E404:E408)</f>
        <v>0</v>
      </c>
      <c r="F403" s="250">
        <f t="shared" si="27"/>
        <v>0</v>
      </c>
      <c r="G403" s="250">
        <f t="shared" si="28"/>
        <v>0</v>
      </c>
    </row>
    <row r="404" ht="20" customHeight="1" outlineLevel="2" spans="1:7">
      <c r="A404" s="253" t="s">
        <v>694</v>
      </c>
      <c r="B404" s="254" t="s">
        <v>695</v>
      </c>
      <c r="C404" s="255"/>
      <c r="D404" s="255"/>
      <c r="E404" s="255"/>
      <c r="F404" s="250">
        <f t="shared" si="27"/>
        <v>0</v>
      </c>
      <c r="G404" s="250">
        <f t="shared" si="28"/>
        <v>0</v>
      </c>
    </row>
    <row r="405" ht="20" customHeight="1" outlineLevel="2" spans="1:7">
      <c r="A405" s="253" t="s">
        <v>696</v>
      </c>
      <c r="B405" s="254" t="s">
        <v>697</v>
      </c>
      <c r="C405" s="255"/>
      <c r="D405" s="255"/>
      <c r="E405" s="255"/>
      <c r="F405" s="250">
        <f t="shared" si="27"/>
        <v>0</v>
      </c>
      <c r="G405" s="250">
        <f t="shared" si="28"/>
        <v>0</v>
      </c>
    </row>
    <row r="406" ht="20" customHeight="1" outlineLevel="2" spans="1:7">
      <c r="A406" s="253" t="s">
        <v>698</v>
      </c>
      <c r="B406" s="254" t="s">
        <v>699</v>
      </c>
      <c r="C406" s="255"/>
      <c r="D406" s="255"/>
      <c r="E406" s="255"/>
      <c r="F406" s="250">
        <f t="shared" si="27"/>
        <v>0</v>
      </c>
      <c r="G406" s="250">
        <f t="shared" si="28"/>
        <v>0</v>
      </c>
    </row>
    <row r="407" ht="20" customHeight="1" outlineLevel="2" spans="1:7">
      <c r="A407" s="253" t="s">
        <v>700</v>
      </c>
      <c r="B407" s="254" t="s">
        <v>701</v>
      </c>
      <c r="C407" s="255"/>
      <c r="D407" s="255"/>
      <c r="E407" s="255"/>
      <c r="F407" s="250">
        <f t="shared" si="27"/>
        <v>0</v>
      </c>
      <c r="G407" s="250">
        <f t="shared" si="28"/>
        <v>0</v>
      </c>
    </row>
    <row r="408" ht="20" customHeight="1" outlineLevel="2" spans="1:7">
      <c r="A408" s="253" t="s">
        <v>702</v>
      </c>
      <c r="B408" s="254" t="s">
        <v>703</v>
      </c>
      <c r="C408" s="255"/>
      <c r="D408" s="255"/>
      <c r="E408" s="255"/>
      <c r="F408" s="250">
        <f t="shared" si="27"/>
        <v>0</v>
      </c>
      <c r="G408" s="250">
        <f t="shared" si="28"/>
        <v>0</v>
      </c>
    </row>
    <row r="409" ht="20" customHeight="1" outlineLevel="1" spans="1:7">
      <c r="A409" s="251" t="s">
        <v>704</v>
      </c>
      <c r="B409" s="252" t="s">
        <v>705</v>
      </c>
      <c r="C409" s="198">
        <v>0</v>
      </c>
      <c r="D409" s="198">
        <f>SUM(D410:D412)</f>
        <v>0</v>
      </c>
      <c r="E409" s="198">
        <f>SUM(E410:E412)</f>
        <v>0</v>
      </c>
      <c r="F409" s="250">
        <f t="shared" si="27"/>
        <v>0</v>
      </c>
      <c r="G409" s="250">
        <f t="shared" si="28"/>
        <v>0</v>
      </c>
    </row>
    <row r="410" ht="20" customHeight="1" outlineLevel="2" spans="1:7">
      <c r="A410" s="253" t="s">
        <v>706</v>
      </c>
      <c r="B410" s="254" t="s">
        <v>707</v>
      </c>
      <c r="C410" s="255"/>
      <c r="D410" s="255"/>
      <c r="E410" s="255"/>
      <c r="F410" s="250">
        <f t="shared" si="27"/>
        <v>0</v>
      </c>
      <c r="G410" s="250">
        <f t="shared" si="28"/>
        <v>0</v>
      </c>
    </row>
    <row r="411" ht="20" customHeight="1" outlineLevel="2" spans="1:7">
      <c r="A411" s="253" t="s">
        <v>708</v>
      </c>
      <c r="B411" s="254" t="s">
        <v>709</v>
      </c>
      <c r="C411" s="255"/>
      <c r="D411" s="255"/>
      <c r="E411" s="255"/>
      <c r="F411" s="250">
        <f t="shared" si="27"/>
        <v>0</v>
      </c>
      <c r="G411" s="250">
        <f t="shared" si="28"/>
        <v>0</v>
      </c>
    </row>
    <row r="412" ht="20" customHeight="1" outlineLevel="2" spans="1:7">
      <c r="A412" s="253" t="s">
        <v>710</v>
      </c>
      <c r="B412" s="254" t="s">
        <v>711</v>
      </c>
      <c r="C412" s="255"/>
      <c r="D412" s="255"/>
      <c r="E412" s="255"/>
      <c r="F412" s="250">
        <f t="shared" si="27"/>
        <v>0</v>
      </c>
      <c r="G412" s="250">
        <f t="shared" si="28"/>
        <v>0</v>
      </c>
    </row>
    <row r="413" ht="20" customHeight="1" outlineLevel="1" spans="1:7">
      <c r="A413" s="251" t="s">
        <v>712</v>
      </c>
      <c r="B413" s="252" t="s">
        <v>713</v>
      </c>
      <c r="C413" s="198">
        <v>0</v>
      </c>
      <c r="D413" s="198">
        <f>SUM(D414:D416)</f>
        <v>0</v>
      </c>
      <c r="E413" s="198">
        <f>SUM(E414:E416)</f>
        <v>0</v>
      </c>
      <c r="F413" s="250">
        <f t="shared" si="27"/>
        <v>0</v>
      </c>
      <c r="G413" s="250">
        <f t="shared" si="28"/>
        <v>0</v>
      </c>
    </row>
    <row r="414" ht="20" customHeight="1" outlineLevel="2" spans="1:7">
      <c r="A414" s="253" t="s">
        <v>714</v>
      </c>
      <c r="B414" s="254" t="s">
        <v>715</v>
      </c>
      <c r="C414" s="255"/>
      <c r="D414" s="255"/>
      <c r="E414" s="255"/>
      <c r="F414" s="250">
        <f t="shared" si="27"/>
        <v>0</v>
      </c>
      <c r="G414" s="250">
        <f t="shared" si="28"/>
        <v>0</v>
      </c>
    </row>
    <row r="415" ht="20" customHeight="1" outlineLevel="2" spans="1:7">
      <c r="A415" s="253" t="s">
        <v>716</v>
      </c>
      <c r="B415" s="254" t="s">
        <v>717</v>
      </c>
      <c r="C415" s="255"/>
      <c r="D415" s="255"/>
      <c r="E415" s="255"/>
      <c r="F415" s="250">
        <f t="shared" si="27"/>
        <v>0</v>
      </c>
      <c r="G415" s="250">
        <f t="shared" si="28"/>
        <v>0</v>
      </c>
    </row>
    <row r="416" ht="20" customHeight="1" outlineLevel="2" spans="1:7">
      <c r="A416" s="253" t="s">
        <v>718</v>
      </c>
      <c r="B416" s="254" t="s">
        <v>719</v>
      </c>
      <c r="C416" s="255"/>
      <c r="D416" s="255"/>
      <c r="E416" s="255"/>
      <c r="F416" s="250">
        <f t="shared" si="27"/>
        <v>0</v>
      </c>
      <c r="G416" s="250">
        <f t="shared" si="28"/>
        <v>0</v>
      </c>
    </row>
    <row r="417" ht="20" customHeight="1" outlineLevel="1" spans="1:7">
      <c r="A417" s="251" t="s">
        <v>720</v>
      </c>
      <c r="B417" s="252" t="s">
        <v>721</v>
      </c>
      <c r="C417" s="198">
        <v>0</v>
      </c>
      <c r="D417" s="198">
        <f>SUM(D418:D420)</f>
        <v>0</v>
      </c>
      <c r="E417" s="198">
        <f>SUM(E418:E420)</f>
        <v>0</v>
      </c>
      <c r="F417" s="250">
        <f t="shared" si="27"/>
        <v>0</v>
      </c>
      <c r="G417" s="250">
        <f t="shared" si="28"/>
        <v>0</v>
      </c>
    </row>
    <row r="418" ht="20" customHeight="1" outlineLevel="2" spans="1:7">
      <c r="A418" s="253" t="s">
        <v>722</v>
      </c>
      <c r="B418" s="254" t="s">
        <v>723</v>
      </c>
      <c r="C418" s="255"/>
      <c r="D418" s="255"/>
      <c r="E418" s="255"/>
      <c r="F418" s="250">
        <f t="shared" si="27"/>
        <v>0</v>
      </c>
      <c r="G418" s="250">
        <f t="shared" si="28"/>
        <v>0</v>
      </c>
    </row>
    <row r="419" ht="20" customHeight="1" outlineLevel="2" spans="1:7">
      <c r="A419" s="253" t="s">
        <v>724</v>
      </c>
      <c r="B419" s="254" t="s">
        <v>725</v>
      </c>
      <c r="C419" s="255"/>
      <c r="D419" s="255"/>
      <c r="E419" s="255"/>
      <c r="F419" s="250">
        <f t="shared" si="27"/>
        <v>0</v>
      </c>
      <c r="G419" s="250">
        <f t="shared" si="28"/>
        <v>0</v>
      </c>
    </row>
    <row r="420" ht="20" customHeight="1" outlineLevel="2" spans="1:7">
      <c r="A420" s="253" t="s">
        <v>726</v>
      </c>
      <c r="B420" s="254" t="s">
        <v>727</v>
      </c>
      <c r="C420" s="255"/>
      <c r="D420" s="255"/>
      <c r="E420" s="255"/>
      <c r="F420" s="250">
        <f t="shared" si="27"/>
        <v>0</v>
      </c>
      <c r="G420" s="250">
        <f t="shared" si="28"/>
        <v>0</v>
      </c>
    </row>
    <row r="421" ht="20" customHeight="1" outlineLevel="1" spans="1:7">
      <c r="A421" s="251" t="s">
        <v>728</v>
      </c>
      <c r="B421" s="252" t="s">
        <v>729</v>
      </c>
      <c r="C421" s="198">
        <v>0</v>
      </c>
      <c r="D421" s="198">
        <f>SUM(D422:D426)</f>
        <v>0</v>
      </c>
      <c r="E421" s="198">
        <f>SUM(E422:E426)</f>
        <v>0</v>
      </c>
      <c r="F421" s="250">
        <f t="shared" si="27"/>
        <v>0</v>
      </c>
      <c r="G421" s="250">
        <f t="shared" si="28"/>
        <v>0</v>
      </c>
    </row>
    <row r="422" ht="20" customHeight="1" outlineLevel="2" spans="1:7">
      <c r="A422" s="253" t="s">
        <v>730</v>
      </c>
      <c r="B422" s="254" t="s">
        <v>731</v>
      </c>
      <c r="C422" s="255"/>
      <c r="D422" s="255"/>
      <c r="E422" s="255"/>
      <c r="F422" s="250">
        <f t="shared" si="27"/>
        <v>0</v>
      </c>
      <c r="G422" s="250">
        <f t="shared" si="28"/>
        <v>0</v>
      </c>
    </row>
    <row r="423" ht="20" customHeight="1" outlineLevel="2" spans="1:7">
      <c r="A423" s="253" t="s">
        <v>732</v>
      </c>
      <c r="B423" s="254" t="s">
        <v>733</v>
      </c>
      <c r="C423" s="255"/>
      <c r="D423" s="255"/>
      <c r="E423" s="255"/>
      <c r="F423" s="250">
        <f t="shared" si="27"/>
        <v>0</v>
      </c>
      <c r="G423" s="250">
        <f t="shared" si="28"/>
        <v>0</v>
      </c>
    </row>
    <row r="424" ht="20" customHeight="1" outlineLevel="2" spans="1:7">
      <c r="A424" s="253" t="s">
        <v>734</v>
      </c>
      <c r="B424" s="254" t="s">
        <v>735</v>
      </c>
      <c r="C424" s="255"/>
      <c r="D424" s="255"/>
      <c r="E424" s="255"/>
      <c r="F424" s="250">
        <f t="shared" si="27"/>
        <v>0</v>
      </c>
      <c r="G424" s="250">
        <f t="shared" si="28"/>
        <v>0</v>
      </c>
    </row>
    <row r="425" ht="20" customHeight="1" outlineLevel="2" spans="1:7">
      <c r="A425" s="253" t="s">
        <v>736</v>
      </c>
      <c r="B425" s="254" t="s">
        <v>737</v>
      </c>
      <c r="C425" s="255"/>
      <c r="D425" s="255"/>
      <c r="E425" s="255"/>
      <c r="F425" s="250">
        <f t="shared" si="27"/>
        <v>0</v>
      </c>
      <c r="G425" s="250">
        <f t="shared" si="28"/>
        <v>0</v>
      </c>
    </row>
    <row r="426" ht="20" customHeight="1" outlineLevel="2" spans="1:7">
      <c r="A426" s="253" t="s">
        <v>738</v>
      </c>
      <c r="B426" s="254" t="s">
        <v>739</v>
      </c>
      <c r="C426" s="255"/>
      <c r="D426" s="255"/>
      <c r="E426" s="255"/>
      <c r="F426" s="250">
        <f t="shared" si="27"/>
        <v>0</v>
      </c>
      <c r="G426" s="250">
        <f t="shared" si="28"/>
        <v>0</v>
      </c>
    </row>
    <row r="427" ht="20" customHeight="1" outlineLevel="1" spans="1:7">
      <c r="A427" s="251" t="s">
        <v>740</v>
      </c>
      <c r="B427" s="252" t="s">
        <v>741</v>
      </c>
      <c r="C427" s="198">
        <v>0</v>
      </c>
      <c r="D427" s="198">
        <f>SUM(D428:D433)</f>
        <v>0</v>
      </c>
      <c r="E427" s="198">
        <f>SUM(E428:E433)</f>
        <v>0</v>
      </c>
      <c r="F427" s="250">
        <f t="shared" si="27"/>
        <v>0</v>
      </c>
      <c r="G427" s="250">
        <f t="shared" si="28"/>
        <v>0</v>
      </c>
    </row>
    <row r="428" ht="20" customHeight="1" outlineLevel="2" spans="1:7">
      <c r="A428" s="253" t="s">
        <v>742</v>
      </c>
      <c r="B428" s="254" t="s">
        <v>743</v>
      </c>
      <c r="C428" s="255"/>
      <c r="D428" s="255"/>
      <c r="E428" s="255"/>
      <c r="F428" s="250">
        <f t="shared" si="27"/>
        <v>0</v>
      </c>
      <c r="G428" s="250">
        <f t="shared" si="28"/>
        <v>0</v>
      </c>
    </row>
    <row r="429" ht="20" customHeight="1" outlineLevel="2" spans="1:7">
      <c r="A429" s="253" t="s">
        <v>744</v>
      </c>
      <c r="B429" s="254" t="s">
        <v>745</v>
      </c>
      <c r="C429" s="255"/>
      <c r="D429" s="255"/>
      <c r="E429" s="255"/>
      <c r="F429" s="250">
        <f t="shared" si="27"/>
        <v>0</v>
      </c>
      <c r="G429" s="250">
        <f t="shared" si="28"/>
        <v>0</v>
      </c>
    </row>
    <row r="430" ht="20" customHeight="1" outlineLevel="2" spans="1:7">
      <c r="A430" s="253" t="s">
        <v>746</v>
      </c>
      <c r="B430" s="254" t="s">
        <v>747</v>
      </c>
      <c r="C430" s="255"/>
      <c r="D430" s="255"/>
      <c r="E430" s="255"/>
      <c r="F430" s="250">
        <f t="shared" si="27"/>
        <v>0</v>
      </c>
      <c r="G430" s="250">
        <f t="shared" si="28"/>
        <v>0</v>
      </c>
    </row>
    <row r="431" ht="20" customHeight="1" outlineLevel="2" spans="1:7">
      <c r="A431" s="253" t="s">
        <v>748</v>
      </c>
      <c r="B431" s="254" t="s">
        <v>749</v>
      </c>
      <c r="C431" s="255"/>
      <c r="D431" s="255"/>
      <c r="E431" s="255"/>
      <c r="F431" s="250">
        <f t="shared" si="27"/>
        <v>0</v>
      </c>
      <c r="G431" s="250">
        <f t="shared" si="28"/>
        <v>0</v>
      </c>
    </row>
    <row r="432" ht="20" customHeight="1" outlineLevel="2" spans="1:7">
      <c r="A432" s="253" t="s">
        <v>750</v>
      </c>
      <c r="B432" s="254" t="s">
        <v>751</v>
      </c>
      <c r="C432" s="255"/>
      <c r="D432" s="255"/>
      <c r="E432" s="255"/>
      <c r="F432" s="250">
        <f t="shared" si="27"/>
        <v>0</v>
      </c>
      <c r="G432" s="250">
        <f t="shared" si="28"/>
        <v>0</v>
      </c>
    </row>
    <row r="433" ht="20" customHeight="1" outlineLevel="2" spans="1:7">
      <c r="A433" s="253" t="s">
        <v>752</v>
      </c>
      <c r="B433" s="254" t="s">
        <v>753</v>
      </c>
      <c r="C433" s="255"/>
      <c r="D433" s="255"/>
      <c r="E433" s="255"/>
      <c r="F433" s="250">
        <f t="shared" si="27"/>
        <v>0</v>
      </c>
      <c r="G433" s="250">
        <f t="shared" si="28"/>
        <v>0</v>
      </c>
    </row>
    <row r="434" ht="20" customHeight="1" outlineLevel="1" spans="1:7">
      <c r="A434" s="251" t="s">
        <v>754</v>
      </c>
      <c r="B434" s="252" t="s">
        <v>755</v>
      </c>
      <c r="C434" s="198">
        <v>10</v>
      </c>
      <c r="D434" s="198">
        <f t="shared" ref="D434:E434" si="29">SUM(D435)</f>
        <v>4</v>
      </c>
      <c r="E434" s="198">
        <f t="shared" si="29"/>
        <v>10</v>
      </c>
      <c r="F434" s="250">
        <f t="shared" si="27"/>
        <v>1</v>
      </c>
      <c r="G434" s="250">
        <f t="shared" si="28"/>
        <v>2.5</v>
      </c>
    </row>
    <row r="435" ht="20" customHeight="1" outlineLevel="2" spans="1:7">
      <c r="A435" s="253" t="s">
        <v>756</v>
      </c>
      <c r="B435" s="254" t="s">
        <v>755</v>
      </c>
      <c r="C435" s="255">
        <v>10</v>
      </c>
      <c r="D435" s="255">
        <v>4</v>
      </c>
      <c r="E435" s="255">
        <v>10</v>
      </c>
      <c r="F435" s="250">
        <f t="shared" si="27"/>
        <v>1</v>
      </c>
      <c r="G435" s="250">
        <f t="shared" si="28"/>
        <v>2.5</v>
      </c>
    </row>
    <row r="436" ht="20" customHeight="1" spans="1:7">
      <c r="A436" s="249" t="s">
        <v>757</v>
      </c>
      <c r="B436" s="85" t="s">
        <v>758</v>
      </c>
      <c r="C436" s="198">
        <f>SUM(C437,C442,C451,C457,C462,C467,C472,C479,C483,C487)</f>
        <v>500</v>
      </c>
      <c r="D436" s="198">
        <f>SUM(D437,D442,D451,D457,D462,D467,D472,D479,D483,D487)</f>
        <v>350</v>
      </c>
      <c r="E436" s="198">
        <f>SUM(E437,E442,E451,E457,E462,E467,E472,E479,E483,E487)</f>
        <v>500</v>
      </c>
      <c r="F436" s="250">
        <f t="shared" si="27"/>
        <v>1</v>
      </c>
      <c r="G436" s="250">
        <f t="shared" si="28"/>
        <v>1.42857142857143</v>
      </c>
    </row>
    <row r="437" ht="20" customHeight="1" outlineLevel="1" spans="1:7">
      <c r="A437" s="251" t="s">
        <v>759</v>
      </c>
      <c r="B437" s="252" t="s">
        <v>760</v>
      </c>
      <c r="C437" s="198">
        <v>100</v>
      </c>
      <c r="D437" s="198">
        <f>SUM(D438:D441)</f>
        <v>101</v>
      </c>
      <c r="E437" s="198">
        <f>SUM(E438:E441)</f>
        <v>100</v>
      </c>
      <c r="F437" s="250">
        <f t="shared" ref="F437:F500" si="30">IF(C437&gt;0,E437/C437,0)</f>
        <v>1</v>
      </c>
      <c r="G437" s="250">
        <f t="shared" ref="G437:G500" si="31">IF(D437&gt;0,E437/D437,0)</f>
        <v>0.99009900990099</v>
      </c>
    </row>
    <row r="438" ht="20" customHeight="1" outlineLevel="2" spans="1:7">
      <c r="A438" s="253" t="s">
        <v>761</v>
      </c>
      <c r="B438" s="254" t="s">
        <v>64</v>
      </c>
      <c r="C438" s="255"/>
      <c r="D438" s="255"/>
      <c r="E438" s="255"/>
      <c r="F438" s="250">
        <f t="shared" si="30"/>
        <v>0</v>
      </c>
      <c r="G438" s="250">
        <f t="shared" si="31"/>
        <v>0</v>
      </c>
    </row>
    <row r="439" ht="20" customHeight="1" outlineLevel="2" spans="1:7">
      <c r="A439" s="253" t="s">
        <v>762</v>
      </c>
      <c r="B439" s="254" t="s">
        <v>66</v>
      </c>
      <c r="C439" s="255"/>
      <c r="D439" s="255">
        <v>8</v>
      </c>
      <c r="E439" s="255"/>
      <c r="F439" s="250">
        <f t="shared" si="30"/>
        <v>0</v>
      </c>
      <c r="G439" s="250">
        <f t="shared" si="31"/>
        <v>0</v>
      </c>
    </row>
    <row r="440" ht="20" customHeight="1" outlineLevel="2" spans="1:7">
      <c r="A440" s="253" t="s">
        <v>763</v>
      </c>
      <c r="B440" s="254" t="s">
        <v>68</v>
      </c>
      <c r="C440" s="255"/>
      <c r="D440" s="255"/>
      <c r="E440" s="255"/>
      <c r="F440" s="250">
        <f t="shared" si="30"/>
        <v>0</v>
      </c>
      <c r="G440" s="250">
        <f t="shared" si="31"/>
        <v>0</v>
      </c>
    </row>
    <row r="441" ht="20" customHeight="1" outlineLevel="2" spans="1:7">
      <c r="A441" s="253" t="s">
        <v>764</v>
      </c>
      <c r="B441" s="254" t="s">
        <v>765</v>
      </c>
      <c r="C441" s="255">
        <v>100</v>
      </c>
      <c r="D441" s="255">
        <f>179-86</f>
        <v>93</v>
      </c>
      <c r="E441" s="255">
        <v>100</v>
      </c>
      <c r="F441" s="250">
        <f t="shared" si="30"/>
        <v>1</v>
      </c>
      <c r="G441" s="250">
        <f t="shared" si="31"/>
        <v>1.0752688172043</v>
      </c>
    </row>
    <row r="442" ht="20" customHeight="1" outlineLevel="1" spans="1:7">
      <c r="A442" s="251" t="s">
        <v>766</v>
      </c>
      <c r="B442" s="252" t="s">
        <v>767</v>
      </c>
      <c r="C442" s="198">
        <v>0</v>
      </c>
      <c r="D442" s="198">
        <f>SUM(D443:D450)</f>
        <v>0</v>
      </c>
      <c r="E442" s="198">
        <f>SUM(E443:E450)</f>
        <v>0</v>
      </c>
      <c r="F442" s="250">
        <f t="shared" si="30"/>
        <v>0</v>
      </c>
      <c r="G442" s="250">
        <f t="shared" si="31"/>
        <v>0</v>
      </c>
    </row>
    <row r="443" ht="20" customHeight="1" outlineLevel="2" spans="1:7">
      <c r="A443" s="253" t="s">
        <v>768</v>
      </c>
      <c r="B443" s="254" t="s">
        <v>769</v>
      </c>
      <c r="C443" s="255"/>
      <c r="D443" s="255"/>
      <c r="E443" s="255"/>
      <c r="F443" s="250">
        <f t="shared" si="30"/>
        <v>0</v>
      </c>
      <c r="G443" s="250">
        <f t="shared" si="31"/>
        <v>0</v>
      </c>
    </row>
    <row r="444" ht="20" customHeight="1" outlineLevel="2" spans="1:7">
      <c r="A444" s="253" t="s">
        <v>770</v>
      </c>
      <c r="B444" s="254" t="s">
        <v>771</v>
      </c>
      <c r="C444" s="255"/>
      <c r="D444" s="255"/>
      <c r="E444" s="255"/>
      <c r="F444" s="250">
        <f t="shared" si="30"/>
        <v>0</v>
      </c>
      <c r="G444" s="250">
        <f t="shared" si="31"/>
        <v>0</v>
      </c>
    </row>
    <row r="445" ht="20" customHeight="1" outlineLevel="2" spans="1:7">
      <c r="A445" s="253" t="s">
        <v>772</v>
      </c>
      <c r="B445" s="254" t="s">
        <v>773</v>
      </c>
      <c r="C445" s="255"/>
      <c r="D445" s="255"/>
      <c r="E445" s="255"/>
      <c r="F445" s="250">
        <f t="shared" si="30"/>
        <v>0</v>
      </c>
      <c r="G445" s="250">
        <f t="shared" si="31"/>
        <v>0</v>
      </c>
    </row>
    <row r="446" ht="20" customHeight="1" outlineLevel="2" spans="1:7">
      <c r="A446" s="253" t="s">
        <v>774</v>
      </c>
      <c r="B446" s="254" t="s">
        <v>775</v>
      </c>
      <c r="C446" s="255"/>
      <c r="D446" s="255"/>
      <c r="E446" s="255"/>
      <c r="F446" s="250">
        <f t="shared" si="30"/>
        <v>0</v>
      </c>
      <c r="G446" s="250">
        <f t="shared" si="31"/>
        <v>0</v>
      </c>
    </row>
    <row r="447" ht="20" customHeight="1" outlineLevel="2" spans="1:7">
      <c r="A447" s="253" t="s">
        <v>776</v>
      </c>
      <c r="B447" s="254" t="s">
        <v>777</v>
      </c>
      <c r="C447" s="255"/>
      <c r="D447" s="255"/>
      <c r="E447" s="255"/>
      <c r="F447" s="250">
        <f t="shared" si="30"/>
        <v>0</v>
      </c>
      <c r="G447" s="250">
        <f t="shared" si="31"/>
        <v>0</v>
      </c>
    </row>
    <row r="448" ht="20" customHeight="1" outlineLevel="2" spans="1:7">
      <c r="A448" s="253" t="s">
        <v>778</v>
      </c>
      <c r="B448" s="254" t="s">
        <v>779</v>
      </c>
      <c r="C448" s="255"/>
      <c r="D448" s="255"/>
      <c r="E448" s="255"/>
      <c r="F448" s="250">
        <f t="shared" si="30"/>
        <v>0</v>
      </c>
      <c r="G448" s="250">
        <f t="shared" si="31"/>
        <v>0</v>
      </c>
    </row>
    <row r="449" ht="20" customHeight="1" outlineLevel="2" spans="1:7">
      <c r="A449" s="253" t="s">
        <v>780</v>
      </c>
      <c r="B449" s="254" t="s">
        <v>781</v>
      </c>
      <c r="C449" s="255"/>
      <c r="D449" s="255"/>
      <c r="E449" s="255"/>
      <c r="F449" s="250">
        <f t="shared" si="30"/>
        <v>0</v>
      </c>
      <c r="G449" s="250">
        <f t="shared" si="31"/>
        <v>0</v>
      </c>
    </row>
    <row r="450" ht="20" customHeight="1" outlineLevel="2" spans="1:7">
      <c r="A450" s="253" t="s">
        <v>782</v>
      </c>
      <c r="B450" s="254" t="s">
        <v>783</v>
      </c>
      <c r="C450" s="255"/>
      <c r="D450" s="255"/>
      <c r="E450" s="255"/>
      <c r="F450" s="250">
        <f t="shared" si="30"/>
        <v>0</v>
      </c>
      <c r="G450" s="250">
        <f t="shared" si="31"/>
        <v>0</v>
      </c>
    </row>
    <row r="451" ht="20" customHeight="1" outlineLevel="1" spans="1:7">
      <c r="A451" s="251" t="s">
        <v>784</v>
      </c>
      <c r="B451" s="252" t="s">
        <v>785</v>
      </c>
      <c r="C451" s="198">
        <v>0</v>
      </c>
      <c r="D451" s="198">
        <f>SUM(D452:D456)</f>
        <v>0</v>
      </c>
      <c r="E451" s="198">
        <f>SUM(E452:E456)</f>
        <v>0</v>
      </c>
      <c r="F451" s="250">
        <f t="shared" si="30"/>
        <v>0</v>
      </c>
      <c r="G451" s="250">
        <f t="shared" si="31"/>
        <v>0</v>
      </c>
    </row>
    <row r="452" ht="20" customHeight="1" outlineLevel="2" spans="1:7">
      <c r="A452" s="253" t="s">
        <v>786</v>
      </c>
      <c r="B452" s="254" t="s">
        <v>769</v>
      </c>
      <c r="C452" s="255"/>
      <c r="D452" s="255"/>
      <c r="E452" s="255"/>
      <c r="F452" s="250">
        <f t="shared" si="30"/>
        <v>0</v>
      </c>
      <c r="G452" s="250">
        <f t="shared" si="31"/>
        <v>0</v>
      </c>
    </row>
    <row r="453" ht="20" customHeight="1" outlineLevel="2" spans="1:7">
      <c r="A453" s="253" t="s">
        <v>787</v>
      </c>
      <c r="B453" s="254" t="s">
        <v>788</v>
      </c>
      <c r="C453" s="255"/>
      <c r="D453" s="255"/>
      <c r="E453" s="255"/>
      <c r="F453" s="250">
        <f t="shared" si="30"/>
        <v>0</v>
      </c>
      <c r="G453" s="250">
        <f t="shared" si="31"/>
        <v>0</v>
      </c>
    </row>
    <row r="454" ht="20" customHeight="1" outlineLevel="2" spans="1:7">
      <c r="A454" s="253" t="s">
        <v>789</v>
      </c>
      <c r="B454" s="254" t="s">
        <v>790</v>
      </c>
      <c r="C454" s="255"/>
      <c r="D454" s="255"/>
      <c r="E454" s="255"/>
      <c r="F454" s="250">
        <f t="shared" si="30"/>
        <v>0</v>
      </c>
      <c r="G454" s="250">
        <f t="shared" si="31"/>
        <v>0</v>
      </c>
    </row>
    <row r="455" ht="20" customHeight="1" outlineLevel="2" spans="1:7">
      <c r="A455" s="253" t="s">
        <v>791</v>
      </c>
      <c r="B455" s="254" t="s">
        <v>792</v>
      </c>
      <c r="C455" s="255"/>
      <c r="D455" s="255"/>
      <c r="E455" s="255"/>
      <c r="F455" s="250">
        <f t="shared" si="30"/>
        <v>0</v>
      </c>
      <c r="G455" s="250">
        <f t="shared" si="31"/>
        <v>0</v>
      </c>
    </row>
    <row r="456" ht="20" customHeight="1" outlineLevel="2" spans="1:7">
      <c r="A456" s="253" t="s">
        <v>793</v>
      </c>
      <c r="B456" s="254" t="s">
        <v>794</v>
      </c>
      <c r="C456" s="255"/>
      <c r="D456" s="255"/>
      <c r="E456" s="255"/>
      <c r="F456" s="250">
        <f t="shared" si="30"/>
        <v>0</v>
      </c>
      <c r="G456" s="250">
        <f t="shared" si="31"/>
        <v>0</v>
      </c>
    </row>
    <row r="457" ht="20" customHeight="1" outlineLevel="1" spans="1:7">
      <c r="A457" s="251" t="s">
        <v>795</v>
      </c>
      <c r="B457" s="252" t="s">
        <v>796</v>
      </c>
      <c r="C457" s="198">
        <v>80</v>
      </c>
      <c r="D457" s="198">
        <f>SUM(D458:D461)</f>
        <v>100</v>
      </c>
      <c r="E457" s="198">
        <f>SUM(E458:E461)</f>
        <v>80</v>
      </c>
      <c r="F457" s="250">
        <f t="shared" si="30"/>
        <v>1</v>
      </c>
      <c r="G457" s="250">
        <f t="shared" si="31"/>
        <v>0.8</v>
      </c>
    </row>
    <row r="458" ht="20" customHeight="1" outlineLevel="2" spans="1:7">
      <c r="A458" s="253" t="s">
        <v>797</v>
      </c>
      <c r="B458" s="254" t="s">
        <v>769</v>
      </c>
      <c r="C458" s="255"/>
      <c r="D458" s="255"/>
      <c r="E458" s="255"/>
      <c r="F458" s="250">
        <f t="shared" si="30"/>
        <v>0</v>
      </c>
      <c r="G458" s="250">
        <f t="shared" si="31"/>
        <v>0</v>
      </c>
    </row>
    <row r="459" ht="20" customHeight="1" outlineLevel="2" spans="1:7">
      <c r="A459" s="253" t="s">
        <v>798</v>
      </c>
      <c r="B459" s="254" t="s">
        <v>799</v>
      </c>
      <c r="C459" s="255">
        <v>80</v>
      </c>
      <c r="D459" s="255"/>
      <c r="E459" s="255">
        <v>80</v>
      </c>
      <c r="F459" s="250">
        <f t="shared" si="30"/>
        <v>1</v>
      </c>
      <c r="G459" s="250">
        <f t="shared" si="31"/>
        <v>0</v>
      </c>
    </row>
    <row r="460" ht="20" customHeight="1" outlineLevel="2" spans="1:7">
      <c r="A460" s="253" t="s">
        <v>800</v>
      </c>
      <c r="B460" s="254" t="s">
        <v>801</v>
      </c>
      <c r="C460" s="255"/>
      <c r="D460" s="255"/>
      <c r="E460" s="255"/>
      <c r="F460" s="250">
        <f t="shared" si="30"/>
        <v>0</v>
      </c>
      <c r="G460" s="250">
        <f t="shared" si="31"/>
        <v>0</v>
      </c>
    </row>
    <row r="461" ht="20" customHeight="1" outlineLevel="2" spans="1:7">
      <c r="A461" s="253" t="s">
        <v>802</v>
      </c>
      <c r="B461" s="254" t="s">
        <v>803</v>
      </c>
      <c r="C461" s="255"/>
      <c r="D461" s="255">
        <v>100</v>
      </c>
      <c r="E461" s="255"/>
      <c r="F461" s="250">
        <f t="shared" si="30"/>
        <v>0</v>
      </c>
      <c r="G461" s="250">
        <f t="shared" si="31"/>
        <v>0</v>
      </c>
    </row>
    <row r="462" ht="20" customHeight="1" outlineLevel="1" spans="1:7">
      <c r="A462" s="251" t="s">
        <v>804</v>
      </c>
      <c r="B462" s="252" t="s">
        <v>805</v>
      </c>
      <c r="C462" s="198">
        <v>0</v>
      </c>
      <c r="D462" s="198">
        <f>SUM(D463:D466)</f>
        <v>0</v>
      </c>
      <c r="E462" s="198">
        <f>SUM(E463:E466)</f>
        <v>0</v>
      </c>
      <c r="F462" s="250">
        <f t="shared" si="30"/>
        <v>0</v>
      </c>
      <c r="G462" s="250">
        <f t="shared" si="31"/>
        <v>0</v>
      </c>
    </row>
    <row r="463" ht="20" customHeight="1" outlineLevel="2" spans="1:7">
      <c r="A463" s="253" t="s">
        <v>806</v>
      </c>
      <c r="B463" s="254" t="s">
        <v>769</v>
      </c>
      <c r="C463" s="255"/>
      <c r="D463" s="255"/>
      <c r="E463" s="255"/>
      <c r="F463" s="250">
        <f t="shared" si="30"/>
        <v>0</v>
      </c>
      <c r="G463" s="250">
        <f t="shared" si="31"/>
        <v>0</v>
      </c>
    </row>
    <row r="464" ht="20" customHeight="1" outlineLevel="2" spans="1:7">
      <c r="A464" s="253" t="s">
        <v>807</v>
      </c>
      <c r="B464" s="254" t="s">
        <v>808</v>
      </c>
      <c r="C464" s="255"/>
      <c r="D464" s="255"/>
      <c r="E464" s="255"/>
      <c r="F464" s="250">
        <f t="shared" si="30"/>
        <v>0</v>
      </c>
      <c r="G464" s="250">
        <f t="shared" si="31"/>
        <v>0</v>
      </c>
    </row>
    <row r="465" ht="20" customHeight="1" outlineLevel="2" spans="1:7">
      <c r="A465" s="253" t="s">
        <v>809</v>
      </c>
      <c r="B465" s="254" t="s">
        <v>810</v>
      </c>
      <c r="C465" s="255"/>
      <c r="D465" s="255"/>
      <c r="E465" s="255"/>
      <c r="F465" s="250">
        <f t="shared" si="30"/>
        <v>0</v>
      </c>
      <c r="G465" s="250">
        <f t="shared" si="31"/>
        <v>0</v>
      </c>
    </row>
    <row r="466" ht="20" customHeight="1" outlineLevel="2" spans="1:7">
      <c r="A466" s="253" t="s">
        <v>811</v>
      </c>
      <c r="B466" s="254" t="s">
        <v>812</v>
      </c>
      <c r="C466" s="255"/>
      <c r="D466" s="255"/>
      <c r="E466" s="255"/>
      <c r="F466" s="250">
        <f t="shared" si="30"/>
        <v>0</v>
      </c>
      <c r="G466" s="250">
        <f t="shared" si="31"/>
        <v>0</v>
      </c>
    </row>
    <row r="467" ht="20" customHeight="1" outlineLevel="1" spans="1:7">
      <c r="A467" s="251" t="s">
        <v>813</v>
      </c>
      <c r="B467" s="252" t="s">
        <v>814</v>
      </c>
      <c r="C467" s="198">
        <v>0</v>
      </c>
      <c r="D467" s="198">
        <f>SUM(D468:D471)</f>
        <v>0</v>
      </c>
      <c r="E467" s="198">
        <f>SUM(E468:E471)</f>
        <v>0</v>
      </c>
      <c r="F467" s="250">
        <f t="shared" si="30"/>
        <v>0</v>
      </c>
      <c r="G467" s="250">
        <f t="shared" si="31"/>
        <v>0</v>
      </c>
    </row>
    <row r="468" ht="20" customHeight="1" outlineLevel="2" spans="1:7">
      <c r="A468" s="253" t="s">
        <v>815</v>
      </c>
      <c r="B468" s="254" t="s">
        <v>816</v>
      </c>
      <c r="C468" s="255"/>
      <c r="D468" s="255"/>
      <c r="E468" s="255"/>
      <c r="F468" s="250">
        <f t="shared" si="30"/>
        <v>0</v>
      </c>
      <c r="G468" s="250">
        <f t="shared" si="31"/>
        <v>0</v>
      </c>
    </row>
    <row r="469" ht="20" customHeight="1" outlineLevel="2" spans="1:7">
      <c r="A469" s="253" t="s">
        <v>817</v>
      </c>
      <c r="B469" s="254" t="s">
        <v>818</v>
      </c>
      <c r="C469" s="255"/>
      <c r="D469" s="255"/>
      <c r="E469" s="255"/>
      <c r="F469" s="250">
        <f t="shared" si="30"/>
        <v>0</v>
      </c>
      <c r="G469" s="250">
        <f t="shared" si="31"/>
        <v>0</v>
      </c>
    </row>
    <row r="470" ht="20" customHeight="1" outlineLevel="2" spans="1:7">
      <c r="A470" s="253" t="s">
        <v>819</v>
      </c>
      <c r="B470" s="254" t="s">
        <v>820</v>
      </c>
      <c r="C470" s="255"/>
      <c r="D470" s="255"/>
      <c r="E470" s="255"/>
      <c r="F470" s="250">
        <f t="shared" si="30"/>
        <v>0</v>
      </c>
      <c r="G470" s="250">
        <f t="shared" si="31"/>
        <v>0</v>
      </c>
    </row>
    <row r="471" ht="20" customHeight="1" outlineLevel="2" spans="1:7">
      <c r="A471" s="253" t="s">
        <v>821</v>
      </c>
      <c r="B471" s="254" t="s">
        <v>822</v>
      </c>
      <c r="C471" s="255"/>
      <c r="D471" s="255"/>
      <c r="E471" s="255"/>
      <c r="F471" s="250">
        <f t="shared" si="30"/>
        <v>0</v>
      </c>
      <c r="G471" s="250">
        <f t="shared" si="31"/>
        <v>0</v>
      </c>
    </row>
    <row r="472" ht="20" customHeight="1" outlineLevel="1" spans="1:7">
      <c r="A472" s="251" t="s">
        <v>823</v>
      </c>
      <c r="B472" s="252" t="s">
        <v>824</v>
      </c>
      <c r="C472" s="198">
        <v>10</v>
      </c>
      <c r="D472" s="198">
        <f>SUM(D473:D478)</f>
        <v>17</v>
      </c>
      <c r="E472" s="198">
        <f>SUM(E473:E478)</f>
        <v>10</v>
      </c>
      <c r="F472" s="250">
        <f t="shared" si="30"/>
        <v>1</v>
      </c>
      <c r="G472" s="250">
        <f t="shared" si="31"/>
        <v>0.588235294117647</v>
      </c>
    </row>
    <row r="473" ht="20" customHeight="1" outlineLevel="2" spans="1:7">
      <c r="A473" s="253" t="s">
        <v>825</v>
      </c>
      <c r="B473" s="254" t="s">
        <v>769</v>
      </c>
      <c r="C473" s="255"/>
      <c r="D473" s="255"/>
      <c r="E473" s="255"/>
      <c r="F473" s="250">
        <f t="shared" si="30"/>
        <v>0</v>
      </c>
      <c r="G473" s="250">
        <f t="shared" si="31"/>
        <v>0</v>
      </c>
    </row>
    <row r="474" ht="20" customHeight="1" outlineLevel="2" spans="1:7">
      <c r="A474" s="253" t="s">
        <v>826</v>
      </c>
      <c r="B474" s="254" t="s">
        <v>827</v>
      </c>
      <c r="C474" s="255">
        <v>10</v>
      </c>
      <c r="D474" s="255">
        <v>3</v>
      </c>
      <c r="E474" s="255">
        <v>10</v>
      </c>
      <c r="F474" s="250">
        <f t="shared" si="30"/>
        <v>1</v>
      </c>
      <c r="G474" s="250">
        <f t="shared" si="31"/>
        <v>3.33333333333333</v>
      </c>
    </row>
    <row r="475" ht="20" customHeight="1" outlineLevel="2" spans="1:7">
      <c r="A475" s="253" t="s">
        <v>828</v>
      </c>
      <c r="B475" s="254" t="s">
        <v>829</v>
      </c>
      <c r="C475" s="255"/>
      <c r="D475" s="255"/>
      <c r="E475" s="255"/>
      <c r="F475" s="250">
        <f t="shared" si="30"/>
        <v>0</v>
      </c>
      <c r="G475" s="250">
        <f t="shared" si="31"/>
        <v>0</v>
      </c>
    </row>
    <row r="476" ht="20" customHeight="1" outlineLevel="2" spans="1:7">
      <c r="A476" s="253" t="s">
        <v>830</v>
      </c>
      <c r="B476" s="254" t="s">
        <v>831</v>
      </c>
      <c r="C476" s="255"/>
      <c r="D476" s="255"/>
      <c r="E476" s="255"/>
      <c r="F476" s="250">
        <f t="shared" si="30"/>
        <v>0</v>
      </c>
      <c r="G476" s="250">
        <f t="shared" si="31"/>
        <v>0</v>
      </c>
    </row>
    <row r="477" ht="20" customHeight="1" outlineLevel="2" spans="1:7">
      <c r="A477" s="253" t="s">
        <v>832</v>
      </c>
      <c r="B477" s="254" t="s">
        <v>833</v>
      </c>
      <c r="C477" s="255"/>
      <c r="D477" s="255"/>
      <c r="E477" s="255"/>
      <c r="F477" s="250">
        <f t="shared" si="30"/>
        <v>0</v>
      </c>
      <c r="G477" s="250">
        <f t="shared" si="31"/>
        <v>0</v>
      </c>
    </row>
    <row r="478" ht="20" customHeight="1" outlineLevel="2" spans="1:7">
      <c r="A478" s="253" t="s">
        <v>834</v>
      </c>
      <c r="B478" s="254" t="s">
        <v>835</v>
      </c>
      <c r="C478" s="255"/>
      <c r="D478" s="255">
        <v>14</v>
      </c>
      <c r="E478" s="255"/>
      <c r="F478" s="250">
        <f t="shared" si="30"/>
        <v>0</v>
      </c>
      <c r="G478" s="250">
        <f t="shared" si="31"/>
        <v>0</v>
      </c>
    </row>
    <row r="479" ht="20" customHeight="1" outlineLevel="1" spans="1:7">
      <c r="A479" s="251" t="s">
        <v>836</v>
      </c>
      <c r="B479" s="252" t="s">
        <v>837</v>
      </c>
      <c r="C479" s="198">
        <v>0</v>
      </c>
      <c r="D479" s="198">
        <f>SUM(D480:D482)</f>
        <v>0</v>
      </c>
      <c r="E479" s="198">
        <f>SUM(E480:E482)</f>
        <v>0</v>
      </c>
      <c r="F479" s="250">
        <f t="shared" si="30"/>
        <v>0</v>
      </c>
      <c r="G479" s="250">
        <f t="shared" si="31"/>
        <v>0</v>
      </c>
    </row>
    <row r="480" ht="20" customHeight="1" outlineLevel="2" spans="1:7">
      <c r="A480" s="253" t="s">
        <v>838</v>
      </c>
      <c r="B480" s="254" t="s">
        <v>839</v>
      </c>
      <c r="C480" s="255"/>
      <c r="D480" s="255"/>
      <c r="E480" s="255"/>
      <c r="F480" s="250">
        <f t="shared" si="30"/>
        <v>0</v>
      </c>
      <c r="G480" s="250">
        <f t="shared" si="31"/>
        <v>0</v>
      </c>
    </row>
    <row r="481" ht="20" customHeight="1" outlineLevel="2" spans="1:7">
      <c r="A481" s="253" t="s">
        <v>840</v>
      </c>
      <c r="B481" s="254" t="s">
        <v>841</v>
      </c>
      <c r="C481" s="255"/>
      <c r="D481" s="255"/>
      <c r="E481" s="255"/>
      <c r="F481" s="250">
        <f t="shared" si="30"/>
        <v>0</v>
      </c>
      <c r="G481" s="250">
        <f t="shared" si="31"/>
        <v>0</v>
      </c>
    </row>
    <row r="482" ht="20" customHeight="1" outlineLevel="2" spans="1:7">
      <c r="A482" s="253" t="s">
        <v>842</v>
      </c>
      <c r="B482" s="254" t="s">
        <v>843</v>
      </c>
      <c r="C482" s="255"/>
      <c r="D482" s="255"/>
      <c r="E482" s="255"/>
      <c r="F482" s="250">
        <f t="shared" si="30"/>
        <v>0</v>
      </c>
      <c r="G482" s="250">
        <f t="shared" si="31"/>
        <v>0</v>
      </c>
    </row>
    <row r="483" ht="20" customHeight="1" outlineLevel="1" spans="1:7">
      <c r="A483" s="251" t="s">
        <v>844</v>
      </c>
      <c r="B483" s="252" t="s">
        <v>845</v>
      </c>
      <c r="C483" s="198">
        <v>50</v>
      </c>
      <c r="D483" s="198">
        <f>SUM(D484:D486)</f>
        <v>5</v>
      </c>
      <c r="E483" s="198">
        <f>SUM(E484:E486)</f>
        <v>50</v>
      </c>
      <c r="F483" s="250">
        <f t="shared" si="30"/>
        <v>1</v>
      </c>
      <c r="G483" s="250">
        <f t="shared" si="31"/>
        <v>10</v>
      </c>
    </row>
    <row r="484" ht="20" customHeight="1" outlineLevel="2" spans="1:7">
      <c r="A484" s="253" t="s">
        <v>846</v>
      </c>
      <c r="B484" s="254" t="s">
        <v>847</v>
      </c>
      <c r="C484" s="255"/>
      <c r="D484" s="255"/>
      <c r="E484" s="255"/>
      <c r="F484" s="250">
        <f t="shared" si="30"/>
        <v>0</v>
      </c>
      <c r="G484" s="250">
        <f t="shared" si="31"/>
        <v>0</v>
      </c>
    </row>
    <row r="485" ht="20" customHeight="1" outlineLevel="2" spans="1:7">
      <c r="A485" s="253" t="s">
        <v>848</v>
      </c>
      <c r="B485" s="254" t="s">
        <v>849</v>
      </c>
      <c r="C485" s="255">
        <v>50</v>
      </c>
      <c r="D485" s="255">
        <v>5</v>
      </c>
      <c r="E485" s="255">
        <v>50</v>
      </c>
      <c r="F485" s="250">
        <f t="shared" si="30"/>
        <v>1</v>
      </c>
      <c r="G485" s="250">
        <f t="shared" si="31"/>
        <v>10</v>
      </c>
    </row>
    <row r="486" ht="20" customHeight="1" outlineLevel="2" spans="1:7">
      <c r="A486" s="253" t="s">
        <v>850</v>
      </c>
      <c r="B486" s="254" t="s">
        <v>851</v>
      </c>
      <c r="C486" s="255"/>
      <c r="D486" s="255"/>
      <c r="E486" s="255"/>
      <c r="F486" s="250">
        <f t="shared" si="30"/>
        <v>0</v>
      </c>
      <c r="G486" s="250">
        <f t="shared" si="31"/>
        <v>0</v>
      </c>
    </row>
    <row r="487" ht="20" customHeight="1" outlineLevel="1" spans="1:7">
      <c r="A487" s="251" t="s">
        <v>852</v>
      </c>
      <c r="B487" s="252" t="s">
        <v>853</v>
      </c>
      <c r="C487" s="198">
        <v>260</v>
      </c>
      <c r="D487" s="198">
        <f>SUM(D488:D491)</f>
        <v>127</v>
      </c>
      <c r="E487" s="198">
        <f>SUM(E488:E491)</f>
        <v>260</v>
      </c>
      <c r="F487" s="250">
        <f t="shared" si="30"/>
        <v>1</v>
      </c>
      <c r="G487" s="250">
        <f t="shared" si="31"/>
        <v>2.04724409448819</v>
      </c>
    </row>
    <row r="488" ht="20" customHeight="1" outlineLevel="2" spans="1:7">
      <c r="A488" s="253" t="s">
        <v>854</v>
      </c>
      <c r="B488" s="254" t="s">
        <v>855</v>
      </c>
      <c r="C488" s="255">
        <v>260</v>
      </c>
      <c r="D488" s="255">
        <v>100</v>
      </c>
      <c r="E488" s="255">
        <v>260</v>
      </c>
      <c r="F488" s="250">
        <f t="shared" si="30"/>
        <v>1</v>
      </c>
      <c r="G488" s="250">
        <f t="shared" si="31"/>
        <v>2.6</v>
      </c>
    </row>
    <row r="489" ht="20" customHeight="1" outlineLevel="2" spans="1:7">
      <c r="A489" s="253" t="s">
        <v>856</v>
      </c>
      <c r="B489" s="254" t="s">
        <v>857</v>
      </c>
      <c r="C489" s="255"/>
      <c r="D489" s="255"/>
      <c r="E489" s="255"/>
      <c r="F489" s="250">
        <f t="shared" si="30"/>
        <v>0</v>
      </c>
      <c r="G489" s="250">
        <f t="shared" si="31"/>
        <v>0</v>
      </c>
    </row>
    <row r="490" ht="20" customHeight="1" outlineLevel="2" spans="1:7">
      <c r="A490" s="253" t="s">
        <v>858</v>
      </c>
      <c r="B490" s="254" t="s">
        <v>859</v>
      </c>
      <c r="C490" s="255"/>
      <c r="D490" s="255"/>
      <c r="E490" s="255"/>
      <c r="F490" s="250">
        <f t="shared" si="30"/>
        <v>0</v>
      </c>
      <c r="G490" s="250">
        <f t="shared" si="31"/>
        <v>0</v>
      </c>
    </row>
    <row r="491" ht="20" customHeight="1" outlineLevel="2" spans="1:7">
      <c r="A491" s="253" t="s">
        <v>860</v>
      </c>
      <c r="B491" s="254" t="s">
        <v>853</v>
      </c>
      <c r="C491" s="255"/>
      <c r="D491" s="255">
        <v>27</v>
      </c>
      <c r="E491" s="255"/>
      <c r="F491" s="250">
        <f t="shared" si="30"/>
        <v>0</v>
      </c>
      <c r="G491" s="250">
        <f t="shared" si="31"/>
        <v>0</v>
      </c>
    </row>
    <row r="492" ht="20" customHeight="1" spans="1:7">
      <c r="A492" s="249" t="s">
        <v>861</v>
      </c>
      <c r="B492" s="85" t="s">
        <v>862</v>
      </c>
      <c r="C492" s="198">
        <f>SUM(C493,C509,C517,C528,C537,C545)</f>
        <v>122</v>
      </c>
      <c r="D492" s="198">
        <f>SUM(D493,D509,D517,D528,D537,D545)</f>
        <v>150</v>
      </c>
      <c r="E492" s="198">
        <f>SUM(E493,E509,E517,E528,E537,E545)</f>
        <v>122</v>
      </c>
      <c r="F492" s="250">
        <f t="shared" si="30"/>
        <v>1</v>
      </c>
      <c r="G492" s="250">
        <f t="shared" si="31"/>
        <v>0.813333333333333</v>
      </c>
    </row>
    <row r="493" ht="20" customHeight="1" outlineLevel="1" spans="1:7">
      <c r="A493" s="251" t="s">
        <v>863</v>
      </c>
      <c r="B493" s="252" t="s">
        <v>864</v>
      </c>
      <c r="C493" s="198">
        <v>82</v>
      </c>
      <c r="D493" s="198">
        <f>SUM(D494:D508)</f>
        <v>132</v>
      </c>
      <c r="E493" s="198">
        <f>SUM(E494:E508)</f>
        <v>82</v>
      </c>
      <c r="F493" s="250">
        <f t="shared" si="30"/>
        <v>1</v>
      </c>
      <c r="G493" s="250">
        <f t="shared" si="31"/>
        <v>0.621212121212121</v>
      </c>
    </row>
    <row r="494" ht="20" customHeight="1" outlineLevel="2" spans="1:7">
      <c r="A494" s="253" t="s">
        <v>865</v>
      </c>
      <c r="B494" s="254" t="s">
        <v>64</v>
      </c>
      <c r="C494" s="255"/>
      <c r="D494" s="255"/>
      <c r="E494" s="255"/>
      <c r="F494" s="250">
        <f t="shared" si="30"/>
        <v>0</v>
      </c>
      <c r="G494" s="250">
        <f t="shared" si="31"/>
        <v>0</v>
      </c>
    </row>
    <row r="495" ht="20" customHeight="1" outlineLevel="2" spans="1:7">
      <c r="A495" s="253" t="s">
        <v>866</v>
      </c>
      <c r="B495" s="254" t="s">
        <v>66</v>
      </c>
      <c r="C495" s="255"/>
      <c r="D495" s="255"/>
      <c r="E495" s="255"/>
      <c r="F495" s="250">
        <f t="shared" si="30"/>
        <v>0</v>
      </c>
      <c r="G495" s="250">
        <f t="shared" si="31"/>
        <v>0</v>
      </c>
    </row>
    <row r="496" ht="20" customHeight="1" outlineLevel="2" spans="1:7">
      <c r="A496" s="253" t="s">
        <v>867</v>
      </c>
      <c r="B496" s="254" t="s">
        <v>68</v>
      </c>
      <c r="C496" s="255"/>
      <c r="D496" s="255"/>
      <c r="E496" s="255"/>
      <c r="F496" s="250">
        <f t="shared" si="30"/>
        <v>0</v>
      </c>
      <c r="G496" s="250">
        <f t="shared" si="31"/>
        <v>0</v>
      </c>
    </row>
    <row r="497" ht="20" customHeight="1" outlineLevel="2" spans="1:7">
      <c r="A497" s="253" t="s">
        <v>868</v>
      </c>
      <c r="B497" s="254" t="s">
        <v>869</v>
      </c>
      <c r="C497" s="255"/>
      <c r="D497" s="255"/>
      <c r="E497" s="255"/>
      <c r="F497" s="250">
        <f t="shared" si="30"/>
        <v>0</v>
      </c>
      <c r="G497" s="250">
        <f t="shared" si="31"/>
        <v>0</v>
      </c>
    </row>
    <row r="498" ht="20" customHeight="1" outlineLevel="2" spans="1:7">
      <c r="A498" s="253" t="s">
        <v>870</v>
      </c>
      <c r="B498" s="254" t="s">
        <v>871</v>
      </c>
      <c r="C498" s="255"/>
      <c r="D498" s="255"/>
      <c r="E498" s="255"/>
      <c r="F498" s="250">
        <f t="shared" si="30"/>
        <v>0</v>
      </c>
      <c r="G498" s="250">
        <f t="shared" si="31"/>
        <v>0</v>
      </c>
    </row>
    <row r="499" ht="20" customHeight="1" outlineLevel="2" spans="1:7">
      <c r="A499" s="253" t="s">
        <v>872</v>
      </c>
      <c r="B499" s="254" t="s">
        <v>873</v>
      </c>
      <c r="C499" s="255"/>
      <c r="D499" s="255"/>
      <c r="E499" s="255"/>
      <c r="F499" s="250">
        <f t="shared" si="30"/>
        <v>0</v>
      </c>
      <c r="G499" s="250">
        <f t="shared" si="31"/>
        <v>0</v>
      </c>
    </row>
    <row r="500" ht="20" customHeight="1" outlineLevel="2" spans="1:7">
      <c r="A500" s="253" t="s">
        <v>874</v>
      </c>
      <c r="B500" s="254" t="s">
        <v>875</v>
      </c>
      <c r="C500" s="255"/>
      <c r="D500" s="255"/>
      <c r="E500" s="255"/>
      <c r="F500" s="250">
        <f t="shared" si="30"/>
        <v>0</v>
      </c>
      <c r="G500" s="250">
        <f t="shared" si="31"/>
        <v>0</v>
      </c>
    </row>
    <row r="501" ht="20" customHeight="1" outlineLevel="2" spans="1:7">
      <c r="A501" s="253" t="s">
        <v>876</v>
      </c>
      <c r="B501" s="254" t="s">
        <v>877</v>
      </c>
      <c r="C501" s="255"/>
      <c r="D501" s="255"/>
      <c r="E501" s="255"/>
      <c r="F501" s="250">
        <f t="shared" ref="F501:F564" si="32">IF(C501&gt;0,E501/C501,0)</f>
        <v>0</v>
      </c>
      <c r="G501" s="250">
        <f t="shared" ref="G501:G564" si="33">IF(D501&gt;0,E501/D501,0)</f>
        <v>0</v>
      </c>
    </row>
    <row r="502" ht="20" customHeight="1" outlineLevel="2" spans="1:7">
      <c r="A502" s="253" t="s">
        <v>878</v>
      </c>
      <c r="B502" s="254" t="s">
        <v>879</v>
      </c>
      <c r="C502" s="255">
        <v>26</v>
      </c>
      <c r="D502" s="255">
        <v>5</v>
      </c>
      <c r="E502" s="255">
        <v>26</v>
      </c>
      <c r="F502" s="250">
        <f t="shared" si="32"/>
        <v>1</v>
      </c>
      <c r="G502" s="250">
        <f t="shared" si="33"/>
        <v>5.2</v>
      </c>
    </row>
    <row r="503" ht="20" customHeight="1" outlineLevel="2" spans="1:7">
      <c r="A503" s="253" t="s">
        <v>880</v>
      </c>
      <c r="B503" s="254" t="s">
        <v>881</v>
      </c>
      <c r="C503" s="255"/>
      <c r="D503" s="255"/>
      <c r="E503" s="255"/>
      <c r="F503" s="250">
        <f t="shared" si="32"/>
        <v>0</v>
      </c>
      <c r="G503" s="250">
        <f t="shared" si="33"/>
        <v>0</v>
      </c>
    </row>
    <row r="504" ht="20" customHeight="1" outlineLevel="2" spans="1:7">
      <c r="A504" s="253" t="s">
        <v>882</v>
      </c>
      <c r="B504" s="254" t="s">
        <v>883</v>
      </c>
      <c r="C504" s="255"/>
      <c r="D504" s="255"/>
      <c r="E504" s="255"/>
      <c r="F504" s="250">
        <f t="shared" si="32"/>
        <v>0</v>
      </c>
      <c r="G504" s="250">
        <f t="shared" si="33"/>
        <v>0</v>
      </c>
    </row>
    <row r="505" ht="20" customHeight="1" outlineLevel="2" spans="1:7">
      <c r="A505" s="253" t="s">
        <v>884</v>
      </c>
      <c r="B505" s="254" t="s">
        <v>885</v>
      </c>
      <c r="C505" s="255"/>
      <c r="D505" s="255"/>
      <c r="E505" s="255"/>
      <c r="F505" s="250">
        <f t="shared" si="32"/>
        <v>0</v>
      </c>
      <c r="G505" s="250">
        <f t="shared" si="33"/>
        <v>0</v>
      </c>
    </row>
    <row r="506" ht="20" customHeight="1" outlineLevel="2" spans="1:7">
      <c r="A506" s="253" t="s">
        <v>886</v>
      </c>
      <c r="B506" s="254" t="s">
        <v>887</v>
      </c>
      <c r="C506" s="255"/>
      <c r="D506" s="255"/>
      <c r="E506" s="255"/>
      <c r="F506" s="250">
        <f t="shared" si="32"/>
        <v>0</v>
      </c>
      <c r="G506" s="250">
        <f t="shared" si="33"/>
        <v>0</v>
      </c>
    </row>
    <row r="507" ht="20" customHeight="1" outlineLevel="2" spans="1:7">
      <c r="A507" s="253" t="s">
        <v>888</v>
      </c>
      <c r="B507" s="254" t="s">
        <v>889</v>
      </c>
      <c r="C507" s="255"/>
      <c r="D507" s="255"/>
      <c r="E507" s="255"/>
      <c r="F507" s="250">
        <f t="shared" si="32"/>
        <v>0</v>
      </c>
      <c r="G507" s="250">
        <f t="shared" si="33"/>
        <v>0</v>
      </c>
    </row>
    <row r="508" ht="20" customHeight="1" outlineLevel="2" spans="1:7">
      <c r="A508" s="253" t="s">
        <v>890</v>
      </c>
      <c r="B508" s="254" t="s">
        <v>891</v>
      </c>
      <c r="C508" s="255">
        <v>56</v>
      </c>
      <c r="D508" s="255">
        <v>127</v>
      </c>
      <c r="E508" s="255">
        <v>56</v>
      </c>
      <c r="F508" s="250">
        <f t="shared" si="32"/>
        <v>1</v>
      </c>
      <c r="G508" s="250">
        <f t="shared" si="33"/>
        <v>0.440944881889764</v>
      </c>
    </row>
    <row r="509" ht="20" customHeight="1" outlineLevel="1" spans="1:7">
      <c r="A509" s="251" t="s">
        <v>892</v>
      </c>
      <c r="B509" s="252" t="s">
        <v>893</v>
      </c>
      <c r="C509" s="198">
        <v>16</v>
      </c>
      <c r="D509" s="198">
        <f>SUM(D510:D516)</f>
        <v>0</v>
      </c>
      <c r="E509" s="198">
        <f>SUM(E510:E516)</f>
        <v>16</v>
      </c>
      <c r="F509" s="250">
        <f t="shared" si="32"/>
        <v>1</v>
      </c>
      <c r="G509" s="250">
        <f t="shared" si="33"/>
        <v>0</v>
      </c>
    </row>
    <row r="510" ht="20" customHeight="1" outlineLevel="2" spans="1:7">
      <c r="A510" s="253" t="s">
        <v>894</v>
      </c>
      <c r="B510" s="254" t="s">
        <v>64</v>
      </c>
      <c r="C510" s="255"/>
      <c r="D510" s="255"/>
      <c r="E510" s="255"/>
      <c r="F510" s="250">
        <f t="shared" si="32"/>
        <v>0</v>
      </c>
      <c r="G510" s="250">
        <f t="shared" si="33"/>
        <v>0</v>
      </c>
    </row>
    <row r="511" ht="20" customHeight="1" outlineLevel="2" spans="1:7">
      <c r="A511" s="253" t="s">
        <v>895</v>
      </c>
      <c r="B511" s="254" t="s">
        <v>66</v>
      </c>
      <c r="C511" s="255"/>
      <c r="D511" s="255"/>
      <c r="E511" s="255"/>
      <c r="F511" s="250">
        <f t="shared" si="32"/>
        <v>0</v>
      </c>
      <c r="G511" s="250">
        <f t="shared" si="33"/>
        <v>0</v>
      </c>
    </row>
    <row r="512" ht="20" customHeight="1" outlineLevel="2" spans="1:7">
      <c r="A512" s="253" t="s">
        <v>896</v>
      </c>
      <c r="B512" s="254" t="s">
        <v>68</v>
      </c>
      <c r="C512" s="255"/>
      <c r="D512" s="255"/>
      <c r="E512" s="255"/>
      <c r="F512" s="250">
        <f t="shared" si="32"/>
        <v>0</v>
      </c>
      <c r="G512" s="250">
        <f t="shared" si="33"/>
        <v>0</v>
      </c>
    </row>
    <row r="513" ht="20" customHeight="1" outlineLevel="2" spans="1:7">
      <c r="A513" s="253" t="s">
        <v>897</v>
      </c>
      <c r="B513" s="254" t="s">
        <v>898</v>
      </c>
      <c r="C513" s="255">
        <v>16</v>
      </c>
      <c r="D513" s="255">
        <v>0</v>
      </c>
      <c r="E513" s="255">
        <v>16</v>
      </c>
      <c r="F513" s="250">
        <f t="shared" si="32"/>
        <v>1</v>
      </c>
      <c r="G513" s="250">
        <f t="shared" si="33"/>
        <v>0</v>
      </c>
    </row>
    <row r="514" ht="20" customHeight="1" outlineLevel="2" spans="1:7">
      <c r="A514" s="253" t="s">
        <v>899</v>
      </c>
      <c r="B514" s="254" t="s">
        <v>900</v>
      </c>
      <c r="C514" s="255"/>
      <c r="D514" s="255"/>
      <c r="E514" s="255"/>
      <c r="F514" s="250">
        <f t="shared" si="32"/>
        <v>0</v>
      </c>
      <c r="G514" s="250">
        <f t="shared" si="33"/>
        <v>0</v>
      </c>
    </row>
    <row r="515" ht="20" customHeight="1" outlineLevel="2" spans="1:7">
      <c r="A515" s="253" t="s">
        <v>901</v>
      </c>
      <c r="B515" s="254" t="s">
        <v>902</v>
      </c>
      <c r="C515" s="255"/>
      <c r="D515" s="255"/>
      <c r="E515" s="255"/>
      <c r="F515" s="250">
        <f t="shared" si="32"/>
        <v>0</v>
      </c>
      <c r="G515" s="250">
        <f t="shared" si="33"/>
        <v>0</v>
      </c>
    </row>
    <row r="516" ht="20" customHeight="1" outlineLevel="2" spans="1:7">
      <c r="A516" s="253" t="s">
        <v>903</v>
      </c>
      <c r="B516" s="254" t="s">
        <v>904</v>
      </c>
      <c r="C516" s="255"/>
      <c r="D516" s="255"/>
      <c r="E516" s="255"/>
      <c r="F516" s="250">
        <f t="shared" si="32"/>
        <v>0</v>
      </c>
      <c r="G516" s="250">
        <f t="shared" si="33"/>
        <v>0</v>
      </c>
    </row>
    <row r="517" ht="20" customHeight="1" outlineLevel="1" spans="1:7">
      <c r="A517" s="251" t="s">
        <v>905</v>
      </c>
      <c r="B517" s="252" t="s">
        <v>906</v>
      </c>
      <c r="C517" s="198">
        <v>0</v>
      </c>
      <c r="D517" s="198">
        <f>SUM(D518:D527)</f>
        <v>0</v>
      </c>
      <c r="E517" s="198">
        <f>SUM(E518:E527)</f>
        <v>0</v>
      </c>
      <c r="F517" s="250">
        <f t="shared" si="32"/>
        <v>0</v>
      </c>
      <c r="G517" s="250">
        <f t="shared" si="33"/>
        <v>0</v>
      </c>
    </row>
    <row r="518" ht="20" customHeight="1" outlineLevel="2" spans="1:7">
      <c r="A518" s="253" t="s">
        <v>907</v>
      </c>
      <c r="B518" s="254" t="s">
        <v>64</v>
      </c>
      <c r="C518" s="255"/>
      <c r="D518" s="255"/>
      <c r="E518" s="255"/>
      <c r="F518" s="250">
        <f t="shared" si="32"/>
        <v>0</v>
      </c>
      <c r="G518" s="250">
        <f t="shared" si="33"/>
        <v>0</v>
      </c>
    </row>
    <row r="519" ht="20" customHeight="1" outlineLevel="2" spans="1:7">
      <c r="A519" s="253" t="s">
        <v>908</v>
      </c>
      <c r="B519" s="254" t="s">
        <v>66</v>
      </c>
      <c r="C519" s="255"/>
      <c r="D519" s="255"/>
      <c r="E519" s="255"/>
      <c r="F519" s="250">
        <f t="shared" si="32"/>
        <v>0</v>
      </c>
      <c r="G519" s="250">
        <f t="shared" si="33"/>
        <v>0</v>
      </c>
    </row>
    <row r="520" ht="20" customHeight="1" outlineLevel="2" spans="1:7">
      <c r="A520" s="253" t="s">
        <v>909</v>
      </c>
      <c r="B520" s="254" t="s">
        <v>68</v>
      </c>
      <c r="C520" s="255"/>
      <c r="D520" s="255"/>
      <c r="E520" s="255"/>
      <c r="F520" s="250">
        <f t="shared" si="32"/>
        <v>0</v>
      </c>
      <c r="G520" s="250">
        <f t="shared" si="33"/>
        <v>0</v>
      </c>
    </row>
    <row r="521" ht="20" customHeight="1" outlineLevel="2" spans="1:7">
      <c r="A521" s="253" t="s">
        <v>910</v>
      </c>
      <c r="B521" s="254" t="s">
        <v>911</v>
      </c>
      <c r="C521" s="255"/>
      <c r="D521" s="255"/>
      <c r="E521" s="255"/>
      <c r="F521" s="250">
        <f t="shared" si="32"/>
        <v>0</v>
      </c>
      <c r="G521" s="250">
        <f t="shared" si="33"/>
        <v>0</v>
      </c>
    </row>
    <row r="522" ht="20" customHeight="1" outlineLevel="2" spans="1:7">
      <c r="A522" s="253" t="s">
        <v>912</v>
      </c>
      <c r="B522" s="254" t="s">
        <v>913</v>
      </c>
      <c r="C522" s="255"/>
      <c r="D522" s="255"/>
      <c r="E522" s="255"/>
      <c r="F522" s="250">
        <f t="shared" si="32"/>
        <v>0</v>
      </c>
      <c r="G522" s="250">
        <f t="shared" si="33"/>
        <v>0</v>
      </c>
    </row>
    <row r="523" ht="20" customHeight="1" outlineLevel="2" spans="1:7">
      <c r="A523" s="253" t="s">
        <v>914</v>
      </c>
      <c r="B523" s="254" t="s">
        <v>915</v>
      </c>
      <c r="C523" s="255"/>
      <c r="D523" s="255"/>
      <c r="E523" s="255"/>
      <c r="F523" s="250">
        <f t="shared" si="32"/>
        <v>0</v>
      </c>
      <c r="G523" s="250">
        <f t="shared" si="33"/>
        <v>0</v>
      </c>
    </row>
    <row r="524" ht="20" customHeight="1" outlineLevel="2" spans="1:7">
      <c r="A524" s="253" t="s">
        <v>916</v>
      </c>
      <c r="B524" s="254" t="s">
        <v>917</v>
      </c>
      <c r="C524" s="255"/>
      <c r="D524" s="255"/>
      <c r="E524" s="255"/>
      <c r="F524" s="250">
        <f t="shared" si="32"/>
        <v>0</v>
      </c>
      <c r="G524" s="250">
        <f t="shared" si="33"/>
        <v>0</v>
      </c>
    </row>
    <row r="525" ht="20" customHeight="1" outlineLevel="2" spans="1:7">
      <c r="A525" s="253" t="s">
        <v>918</v>
      </c>
      <c r="B525" s="254" t="s">
        <v>919</v>
      </c>
      <c r="C525" s="255"/>
      <c r="D525" s="255"/>
      <c r="E525" s="255"/>
      <c r="F525" s="250">
        <f t="shared" si="32"/>
        <v>0</v>
      </c>
      <c r="G525" s="250">
        <f t="shared" si="33"/>
        <v>0</v>
      </c>
    </row>
    <row r="526" ht="20" customHeight="1" outlineLevel="2" spans="1:7">
      <c r="A526" s="253" t="s">
        <v>920</v>
      </c>
      <c r="B526" s="254" t="s">
        <v>921</v>
      </c>
      <c r="C526" s="255"/>
      <c r="D526" s="255"/>
      <c r="E526" s="255"/>
      <c r="F526" s="250">
        <f t="shared" si="32"/>
        <v>0</v>
      </c>
      <c r="G526" s="250">
        <f t="shared" si="33"/>
        <v>0</v>
      </c>
    </row>
    <row r="527" ht="20" customHeight="1" outlineLevel="2" spans="1:7">
      <c r="A527" s="253" t="s">
        <v>922</v>
      </c>
      <c r="B527" s="254" t="s">
        <v>923</v>
      </c>
      <c r="C527" s="255"/>
      <c r="D527" s="255"/>
      <c r="E527" s="255"/>
      <c r="F527" s="250">
        <f t="shared" si="32"/>
        <v>0</v>
      </c>
      <c r="G527" s="250">
        <f t="shared" si="33"/>
        <v>0</v>
      </c>
    </row>
    <row r="528" ht="20" customHeight="1" outlineLevel="1" spans="1:7">
      <c r="A528" s="251" t="s">
        <v>924</v>
      </c>
      <c r="B528" s="252" t="s">
        <v>925</v>
      </c>
      <c r="C528" s="198">
        <v>12</v>
      </c>
      <c r="D528" s="198">
        <f>SUM(D529:D536)</f>
        <v>0</v>
      </c>
      <c r="E528" s="198">
        <f>SUM(E529:E536)</f>
        <v>12</v>
      </c>
      <c r="F528" s="250">
        <f t="shared" si="32"/>
        <v>1</v>
      </c>
      <c r="G528" s="250">
        <f t="shared" si="33"/>
        <v>0</v>
      </c>
    </row>
    <row r="529" ht="20" customHeight="1" outlineLevel="2" spans="1:7">
      <c r="A529" s="253" t="s">
        <v>926</v>
      </c>
      <c r="B529" s="254" t="s">
        <v>64</v>
      </c>
      <c r="C529" s="255"/>
      <c r="D529" s="255"/>
      <c r="E529" s="255"/>
      <c r="F529" s="250">
        <f t="shared" si="32"/>
        <v>0</v>
      </c>
      <c r="G529" s="250">
        <f t="shared" si="33"/>
        <v>0</v>
      </c>
    </row>
    <row r="530" ht="20" customHeight="1" outlineLevel="2" spans="1:7">
      <c r="A530" s="253" t="s">
        <v>927</v>
      </c>
      <c r="B530" s="254" t="s">
        <v>66</v>
      </c>
      <c r="C530" s="255"/>
      <c r="D530" s="255"/>
      <c r="E530" s="255"/>
      <c r="F530" s="250">
        <f t="shared" si="32"/>
        <v>0</v>
      </c>
      <c r="G530" s="250">
        <f t="shared" si="33"/>
        <v>0</v>
      </c>
    </row>
    <row r="531" ht="20" customHeight="1" outlineLevel="2" spans="1:7">
      <c r="A531" s="253" t="s">
        <v>928</v>
      </c>
      <c r="B531" s="254" t="s">
        <v>68</v>
      </c>
      <c r="C531" s="255"/>
      <c r="D531" s="255"/>
      <c r="E531" s="255"/>
      <c r="F531" s="250">
        <f t="shared" si="32"/>
        <v>0</v>
      </c>
      <c r="G531" s="250">
        <f t="shared" si="33"/>
        <v>0</v>
      </c>
    </row>
    <row r="532" ht="20" customHeight="1" outlineLevel="2" spans="1:7">
      <c r="A532" s="253" t="s">
        <v>929</v>
      </c>
      <c r="B532" s="254" t="s">
        <v>930</v>
      </c>
      <c r="C532" s="255"/>
      <c r="D532" s="255"/>
      <c r="E532" s="255"/>
      <c r="F532" s="250">
        <f t="shared" si="32"/>
        <v>0</v>
      </c>
      <c r="G532" s="250">
        <f t="shared" si="33"/>
        <v>0</v>
      </c>
    </row>
    <row r="533" ht="20" customHeight="1" outlineLevel="2" spans="1:7">
      <c r="A533" s="253" t="s">
        <v>931</v>
      </c>
      <c r="B533" s="254" t="s">
        <v>932</v>
      </c>
      <c r="C533" s="255"/>
      <c r="D533" s="255"/>
      <c r="E533" s="255"/>
      <c r="F533" s="250">
        <f t="shared" si="32"/>
        <v>0</v>
      </c>
      <c r="G533" s="250">
        <f t="shared" si="33"/>
        <v>0</v>
      </c>
    </row>
    <row r="534" ht="20" customHeight="1" outlineLevel="2" spans="1:7">
      <c r="A534" s="253" t="s">
        <v>933</v>
      </c>
      <c r="B534" s="254" t="s">
        <v>934</v>
      </c>
      <c r="C534" s="255"/>
      <c r="D534" s="255"/>
      <c r="E534" s="255"/>
      <c r="F534" s="250">
        <f t="shared" si="32"/>
        <v>0</v>
      </c>
      <c r="G534" s="250">
        <f t="shared" si="33"/>
        <v>0</v>
      </c>
    </row>
    <row r="535" ht="20" customHeight="1" outlineLevel="2" spans="1:7">
      <c r="A535" s="253" t="s">
        <v>935</v>
      </c>
      <c r="B535" s="254" t="s">
        <v>936</v>
      </c>
      <c r="C535" s="255"/>
      <c r="D535" s="255"/>
      <c r="E535" s="255"/>
      <c r="F535" s="250">
        <f t="shared" si="32"/>
        <v>0</v>
      </c>
      <c r="G535" s="250">
        <f t="shared" si="33"/>
        <v>0</v>
      </c>
    </row>
    <row r="536" ht="20" customHeight="1" outlineLevel="2" spans="1:7">
      <c r="A536" s="253" t="s">
        <v>937</v>
      </c>
      <c r="B536" s="254" t="s">
        <v>938</v>
      </c>
      <c r="C536" s="255">
        <v>12</v>
      </c>
      <c r="D536" s="255"/>
      <c r="E536" s="255">
        <v>12</v>
      </c>
      <c r="F536" s="250">
        <f t="shared" si="32"/>
        <v>1</v>
      </c>
      <c r="G536" s="250">
        <f t="shared" si="33"/>
        <v>0</v>
      </c>
    </row>
    <row r="537" ht="20" customHeight="1" outlineLevel="1" spans="1:7">
      <c r="A537" s="251" t="s">
        <v>939</v>
      </c>
      <c r="B537" s="252" t="s">
        <v>940</v>
      </c>
      <c r="C537" s="198">
        <v>0</v>
      </c>
      <c r="D537" s="198">
        <f>SUM(D538:D544)</f>
        <v>0</v>
      </c>
      <c r="E537" s="198">
        <f>SUM(E538:E544)</f>
        <v>0</v>
      </c>
      <c r="F537" s="250">
        <f t="shared" si="32"/>
        <v>0</v>
      </c>
      <c r="G537" s="250">
        <f t="shared" si="33"/>
        <v>0</v>
      </c>
    </row>
    <row r="538" ht="20" customHeight="1" outlineLevel="2" spans="1:7">
      <c r="A538" s="253" t="s">
        <v>941</v>
      </c>
      <c r="B538" s="254" t="s">
        <v>64</v>
      </c>
      <c r="C538" s="255"/>
      <c r="D538" s="255"/>
      <c r="E538" s="255"/>
      <c r="F538" s="250">
        <f t="shared" si="32"/>
        <v>0</v>
      </c>
      <c r="G538" s="250">
        <f t="shared" si="33"/>
        <v>0</v>
      </c>
    </row>
    <row r="539" ht="20" customHeight="1" outlineLevel="2" spans="1:7">
      <c r="A539" s="253" t="s">
        <v>942</v>
      </c>
      <c r="B539" s="254" t="s">
        <v>66</v>
      </c>
      <c r="C539" s="255"/>
      <c r="D539" s="255"/>
      <c r="E539" s="255"/>
      <c r="F539" s="250">
        <f t="shared" si="32"/>
        <v>0</v>
      </c>
      <c r="G539" s="250">
        <f t="shared" si="33"/>
        <v>0</v>
      </c>
    </row>
    <row r="540" ht="20" customHeight="1" outlineLevel="2" spans="1:7">
      <c r="A540" s="253" t="s">
        <v>943</v>
      </c>
      <c r="B540" s="254" t="s">
        <v>68</v>
      </c>
      <c r="C540" s="255"/>
      <c r="D540" s="255"/>
      <c r="E540" s="255"/>
      <c r="F540" s="250">
        <f t="shared" si="32"/>
        <v>0</v>
      </c>
      <c r="G540" s="250">
        <f t="shared" si="33"/>
        <v>0</v>
      </c>
    </row>
    <row r="541" ht="20" customHeight="1" outlineLevel="2" spans="1:7">
      <c r="A541" s="253" t="s">
        <v>944</v>
      </c>
      <c r="B541" s="254" t="s">
        <v>945</v>
      </c>
      <c r="C541" s="255"/>
      <c r="D541" s="255"/>
      <c r="E541" s="255"/>
      <c r="F541" s="250">
        <f t="shared" si="32"/>
        <v>0</v>
      </c>
      <c r="G541" s="250">
        <f t="shared" si="33"/>
        <v>0</v>
      </c>
    </row>
    <row r="542" ht="20" customHeight="1" outlineLevel="2" spans="1:7">
      <c r="A542" s="253" t="s">
        <v>946</v>
      </c>
      <c r="B542" s="254" t="s">
        <v>947</v>
      </c>
      <c r="C542" s="255"/>
      <c r="D542" s="255"/>
      <c r="E542" s="255"/>
      <c r="F542" s="250">
        <f t="shared" si="32"/>
        <v>0</v>
      </c>
      <c r="G542" s="250">
        <f t="shared" si="33"/>
        <v>0</v>
      </c>
    </row>
    <row r="543" ht="20" customHeight="1" outlineLevel="2" spans="1:7">
      <c r="A543" s="253" t="s">
        <v>948</v>
      </c>
      <c r="B543" s="254" t="s">
        <v>949</v>
      </c>
      <c r="C543" s="255"/>
      <c r="D543" s="255"/>
      <c r="E543" s="255"/>
      <c r="F543" s="250">
        <f t="shared" si="32"/>
        <v>0</v>
      </c>
      <c r="G543" s="250">
        <f t="shared" si="33"/>
        <v>0</v>
      </c>
    </row>
    <row r="544" ht="20" customHeight="1" outlineLevel="2" spans="1:7">
      <c r="A544" s="253" t="s">
        <v>950</v>
      </c>
      <c r="B544" s="254" t="s">
        <v>951</v>
      </c>
      <c r="C544" s="255"/>
      <c r="D544" s="255"/>
      <c r="E544" s="255"/>
      <c r="F544" s="250">
        <f t="shared" si="32"/>
        <v>0</v>
      </c>
      <c r="G544" s="250">
        <f t="shared" si="33"/>
        <v>0</v>
      </c>
    </row>
    <row r="545" ht="20" customHeight="1" outlineLevel="1" spans="1:7">
      <c r="A545" s="251" t="s">
        <v>952</v>
      </c>
      <c r="B545" s="252" t="s">
        <v>953</v>
      </c>
      <c r="C545" s="198">
        <v>12</v>
      </c>
      <c r="D545" s="198">
        <f>SUM(D546:D548)</f>
        <v>18</v>
      </c>
      <c r="E545" s="198">
        <f>SUM(E546:E548)</f>
        <v>12</v>
      </c>
      <c r="F545" s="250">
        <f t="shared" si="32"/>
        <v>1</v>
      </c>
      <c r="G545" s="250">
        <f t="shared" si="33"/>
        <v>0.666666666666667</v>
      </c>
    </row>
    <row r="546" ht="20" customHeight="1" outlineLevel="2" spans="1:7">
      <c r="A546" s="253" t="s">
        <v>954</v>
      </c>
      <c r="B546" s="254" t="s">
        <v>955</v>
      </c>
      <c r="C546" s="255">
        <v>12</v>
      </c>
      <c r="D546" s="255">
        <v>10</v>
      </c>
      <c r="E546" s="255">
        <v>12</v>
      </c>
      <c r="F546" s="250">
        <f t="shared" si="32"/>
        <v>1</v>
      </c>
      <c r="G546" s="250">
        <f t="shared" si="33"/>
        <v>1.2</v>
      </c>
    </row>
    <row r="547" ht="20" customHeight="1" outlineLevel="2" spans="1:7">
      <c r="A547" s="253" t="s">
        <v>956</v>
      </c>
      <c r="B547" s="254" t="s">
        <v>957</v>
      </c>
      <c r="C547" s="255"/>
      <c r="D547" s="255"/>
      <c r="E547" s="255"/>
      <c r="F547" s="250">
        <f t="shared" si="32"/>
        <v>0</v>
      </c>
      <c r="G547" s="250">
        <f t="shared" si="33"/>
        <v>0</v>
      </c>
    </row>
    <row r="548" ht="20" customHeight="1" outlineLevel="2" spans="1:7">
      <c r="A548" s="253" t="s">
        <v>958</v>
      </c>
      <c r="B548" s="254" t="s">
        <v>953</v>
      </c>
      <c r="C548" s="255"/>
      <c r="D548" s="255">
        <v>8</v>
      </c>
      <c r="E548" s="255"/>
      <c r="F548" s="250">
        <f t="shared" si="32"/>
        <v>0</v>
      </c>
      <c r="G548" s="250">
        <f t="shared" si="33"/>
        <v>0</v>
      </c>
    </row>
    <row r="549" ht="20" customHeight="1" spans="1:7">
      <c r="A549" s="249" t="s">
        <v>959</v>
      </c>
      <c r="B549" s="85" t="s">
        <v>960</v>
      </c>
      <c r="C549" s="198">
        <f>SUM(C550,C569,C577,C579,C588,C592,C602,C611,C618,C626,C635,C641,C644,C647,C650,C653,C656,C660,C664,C672,C675)</f>
        <v>13845</v>
      </c>
      <c r="D549" s="198">
        <f>SUM(D550,D569,D577,D579,D588,D592,D602,D611,D618,D626,D635,D641,D644,D647,D650,D653,D656,D660,D664,D672,D675)</f>
        <v>15500</v>
      </c>
      <c r="E549" s="198">
        <f>SUM(E550,E569,E577,E579,E588,E592,E602,E611,E618,E626,E635,E641,E644,E647,E650,E653,E656,E660,E664,E672,E675)</f>
        <v>14400</v>
      </c>
      <c r="F549" s="250">
        <f t="shared" si="32"/>
        <v>1.04008667388949</v>
      </c>
      <c r="G549" s="250">
        <f t="shared" si="33"/>
        <v>0.929032258064516</v>
      </c>
    </row>
    <row r="550" ht="20" customHeight="1" outlineLevel="1" spans="1:7">
      <c r="A550" s="251" t="s">
        <v>961</v>
      </c>
      <c r="B550" s="252" t="s">
        <v>962</v>
      </c>
      <c r="C550" s="198">
        <v>260</v>
      </c>
      <c r="D550" s="198">
        <v>64</v>
      </c>
      <c r="E550" s="198">
        <f>SUM(E551:E568)</f>
        <v>815</v>
      </c>
      <c r="F550" s="250">
        <f t="shared" si="32"/>
        <v>3.13461538461538</v>
      </c>
      <c r="G550" s="250">
        <f t="shared" si="33"/>
        <v>12.734375</v>
      </c>
    </row>
    <row r="551" ht="20" customHeight="1" outlineLevel="2" spans="1:7">
      <c r="A551" s="253" t="s">
        <v>963</v>
      </c>
      <c r="B551" s="254" t="s">
        <v>64</v>
      </c>
      <c r="C551" s="255" t="s">
        <v>55</v>
      </c>
      <c r="D551" s="255" t="s">
        <v>55</v>
      </c>
      <c r="E551" s="255" t="s">
        <v>55</v>
      </c>
      <c r="F551" s="250" t="e">
        <f t="shared" si="32"/>
        <v>#VALUE!</v>
      </c>
      <c r="G551" s="250"/>
    </row>
    <row r="552" ht="20" customHeight="1" outlineLevel="2" spans="1:7">
      <c r="A552" s="253" t="s">
        <v>964</v>
      </c>
      <c r="B552" s="254" t="s">
        <v>66</v>
      </c>
      <c r="C552" s="255">
        <v>123</v>
      </c>
      <c r="D552" s="255">
        <v>34</v>
      </c>
      <c r="E552" s="255">
        <f>630+48</f>
        <v>678</v>
      </c>
      <c r="F552" s="250">
        <f t="shared" si="32"/>
        <v>5.51219512195122</v>
      </c>
      <c r="G552" s="250">
        <f t="shared" si="33"/>
        <v>19.9411764705882</v>
      </c>
    </row>
    <row r="553" ht="20" customHeight="1" outlineLevel="2" spans="1:7">
      <c r="A553" s="253" t="s">
        <v>965</v>
      </c>
      <c r="B553" s="254" t="s">
        <v>68</v>
      </c>
      <c r="C553" s="255" t="s">
        <v>55</v>
      </c>
      <c r="D553" s="255"/>
      <c r="E553" s="255" t="s">
        <v>55</v>
      </c>
      <c r="F553" s="250" t="e">
        <f t="shared" si="32"/>
        <v>#VALUE!</v>
      </c>
      <c r="G553" s="250"/>
    </row>
    <row r="554" ht="20" customHeight="1" outlineLevel="2" spans="1:7">
      <c r="A554" s="253" t="s">
        <v>966</v>
      </c>
      <c r="B554" s="254" t="s">
        <v>967</v>
      </c>
      <c r="C554" s="255" t="s">
        <v>55</v>
      </c>
      <c r="D554" s="255"/>
      <c r="E554" s="255" t="s">
        <v>55</v>
      </c>
      <c r="F554" s="250" t="e">
        <f t="shared" si="32"/>
        <v>#VALUE!</v>
      </c>
      <c r="G554" s="250"/>
    </row>
    <row r="555" ht="20" customHeight="1" outlineLevel="2" spans="1:7">
      <c r="A555" s="253" t="s">
        <v>968</v>
      </c>
      <c r="B555" s="254" t="s">
        <v>969</v>
      </c>
      <c r="C555" s="255">
        <v>37</v>
      </c>
      <c r="D555" s="255"/>
      <c r="E555" s="255">
        <v>37</v>
      </c>
      <c r="F555" s="250">
        <f t="shared" si="32"/>
        <v>1</v>
      </c>
      <c r="G555" s="250">
        <f t="shared" si="33"/>
        <v>0</v>
      </c>
    </row>
    <row r="556" ht="20" customHeight="1" outlineLevel="2" spans="1:7">
      <c r="A556" s="253" t="s">
        <v>970</v>
      </c>
      <c r="B556" s="254" t="s">
        <v>971</v>
      </c>
      <c r="C556" s="255" t="s">
        <v>55</v>
      </c>
      <c r="D556" s="255" t="s">
        <v>55</v>
      </c>
      <c r="E556" s="255" t="s">
        <v>55</v>
      </c>
      <c r="F556" s="250" t="e">
        <f t="shared" si="32"/>
        <v>#VALUE!</v>
      </c>
      <c r="G556" s="250"/>
    </row>
    <row r="557" ht="20" customHeight="1" outlineLevel="2" spans="1:7">
      <c r="A557" s="253" t="s">
        <v>972</v>
      </c>
      <c r="B557" s="254" t="s">
        <v>973</v>
      </c>
      <c r="C557" s="255" t="s">
        <v>55</v>
      </c>
      <c r="D557" s="255" t="s">
        <v>55</v>
      </c>
      <c r="E557" s="255" t="s">
        <v>55</v>
      </c>
      <c r="F557" s="250" t="e">
        <f t="shared" si="32"/>
        <v>#VALUE!</v>
      </c>
      <c r="G557" s="250"/>
    </row>
    <row r="558" ht="20" customHeight="1" outlineLevel="2" spans="1:7">
      <c r="A558" s="253" t="s">
        <v>974</v>
      </c>
      <c r="B558" s="254" t="s">
        <v>165</v>
      </c>
      <c r="C558" s="255"/>
      <c r="D558" s="255"/>
      <c r="E558" s="255"/>
      <c r="F558" s="250">
        <f t="shared" si="32"/>
        <v>0</v>
      </c>
      <c r="G558" s="250">
        <f t="shared" si="33"/>
        <v>0</v>
      </c>
    </row>
    <row r="559" ht="20" customHeight="1" outlineLevel="2" spans="1:7">
      <c r="A559" s="253" t="s">
        <v>975</v>
      </c>
      <c r="B559" s="254" t="s">
        <v>976</v>
      </c>
      <c r="C559" s="255"/>
      <c r="D559" s="255"/>
      <c r="E559" s="255"/>
      <c r="F559" s="250">
        <f t="shared" si="32"/>
        <v>0</v>
      </c>
      <c r="G559" s="250">
        <f t="shared" si="33"/>
        <v>0</v>
      </c>
    </row>
    <row r="560" ht="20" customHeight="1" outlineLevel="2" spans="1:7">
      <c r="A560" s="253" t="s">
        <v>977</v>
      </c>
      <c r="B560" s="254" t="s">
        <v>978</v>
      </c>
      <c r="C560" s="255"/>
      <c r="D560" s="255"/>
      <c r="E560" s="255"/>
      <c r="F560" s="250">
        <f t="shared" si="32"/>
        <v>0</v>
      </c>
      <c r="G560" s="250">
        <f t="shared" si="33"/>
        <v>0</v>
      </c>
    </row>
    <row r="561" ht="20" customHeight="1" outlineLevel="2" spans="1:7">
      <c r="A561" s="253" t="s">
        <v>979</v>
      </c>
      <c r="B561" s="254" t="s">
        <v>980</v>
      </c>
      <c r="C561" s="255"/>
      <c r="D561" s="255"/>
      <c r="E561" s="255"/>
      <c r="F561" s="250">
        <f t="shared" si="32"/>
        <v>0</v>
      </c>
      <c r="G561" s="250">
        <f t="shared" si="33"/>
        <v>0</v>
      </c>
    </row>
    <row r="562" ht="20" customHeight="1" outlineLevel="2" spans="1:7">
      <c r="A562" s="253" t="s">
        <v>981</v>
      </c>
      <c r="B562" s="254" t="s">
        <v>982</v>
      </c>
      <c r="C562" s="255"/>
      <c r="D562" s="255"/>
      <c r="E562" s="255"/>
      <c r="F562" s="250">
        <f t="shared" si="32"/>
        <v>0</v>
      </c>
      <c r="G562" s="250">
        <f t="shared" si="33"/>
        <v>0</v>
      </c>
    </row>
    <row r="563" ht="20" customHeight="1" outlineLevel="2" spans="1:7">
      <c r="A563" s="253" t="s">
        <v>983</v>
      </c>
      <c r="B563" s="254" t="s">
        <v>984</v>
      </c>
      <c r="C563" s="255"/>
      <c r="D563" s="255"/>
      <c r="E563" s="255"/>
      <c r="F563" s="250">
        <f t="shared" si="32"/>
        <v>0</v>
      </c>
      <c r="G563" s="250">
        <f t="shared" si="33"/>
        <v>0</v>
      </c>
    </row>
    <row r="564" ht="20" customHeight="1" outlineLevel="2" spans="1:7">
      <c r="A564" s="253" t="s">
        <v>985</v>
      </c>
      <c r="B564" s="254" t="s">
        <v>986</v>
      </c>
      <c r="C564" s="255"/>
      <c r="D564" s="255"/>
      <c r="E564" s="255"/>
      <c r="F564" s="250">
        <f t="shared" si="32"/>
        <v>0</v>
      </c>
      <c r="G564" s="250">
        <f t="shared" si="33"/>
        <v>0</v>
      </c>
    </row>
    <row r="565" ht="20" customHeight="1" outlineLevel="2" spans="1:7">
      <c r="A565" s="253" t="s">
        <v>987</v>
      </c>
      <c r="B565" s="254" t="s">
        <v>988</v>
      </c>
      <c r="C565" s="255"/>
      <c r="D565" s="255"/>
      <c r="E565" s="255"/>
      <c r="F565" s="250">
        <f t="shared" ref="F565:F628" si="34">IF(C565&gt;0,E565/C565,0)</f>
        <v>0</v>
      </c>
      <c r="G565" s="250">
        <f t="shared" ref="G565:G628" si="35">IF(D565&gt;0,E565/D565,0)</f>
        <v>0</v>
      </c>
    </row>
    <row r="566" ht="20" customHeight="1" outlineLevel="2" spans="1:7">
      <c r="A566" s="253" t="s">
        <v>989</v>
      </c>
      <c r="B566" s="254" t="s">
        <v>990</v>
      </c>
      <c r="C566" s="255"/>
      <c r="D566" s="255"/>
      <c r="E566" s="255"/>
      <c r="F566" s="250">
        <f t="shared" si="34"/>
        <v>0</v>
      </c>
      <c r="G566" s="250">
        <f t="shared" si="35"/>
        <v>0</v>
      </c>
    </row>
    <row r="567" ht="20" customHeight="1" outlineLevel="2" spans="1:7">
      <c r="A567" s="253" t="s">
        <v>991</v>
      </c>
      <c r="B567" s="254" t="s">
        <v>82</v>
      </c>
      <c r="C567" s="255"/>
      <c r="D567" s="255"/>
      <c r="E567" s="255"/>
      <c r="F567" s="250">
        <f t="shared" si="34"/>
        <v>0</v>
      </c>
      <c r="G567" s="250">
        <f t="shared" si="35"/>
        <v>0</v>
      </c>
    </row>
    <row r="568" ht="20" customHeight="1" outlineLevel="2" spans="1:7">
      <c r="A568" s="253" t="s">
        <v>992</v>
      </c>
      <c r="B568" s="254" t="s">
        <v>993</v>
      </c>
      <c r="C568" s="255">
        <v>100</v>
      </c>
      <c r="D568" s="255">
        <v>30</v>
      </c>
      <c r="E568" s="255">
        <v>100</v>
      </c>
      <c r="F568" s="250">
        <f t="shared" si="34"/>
        <v>1</v>
      </c>
      <c r="G568" s="250">
        <f t="shared" si="35"/>
        <v>3.33333333333333</v>
      </c>
    </row>
    <row r="569" ht="20" customHeight="1" outlineLevel="1" spans="1:7">
      <c r="A569" s="251" t="s">
        <v>994</v>
      </c>
      <c r="B569" s="252" t="s">
        <v>995</v>
      </c>
      <c r="C569" s="198">
        <v>141</v>
      </c>
      <c r="D569" s="198">
        <f>SUM(D570:D576)</f>
        <v>128</v>
      </c>
      <c r="E569" s="198">
        <f>SUM(E570:E576)</f>
        <v>141</v>
      </c>
      <c r="F569" s="250">
        <f t="shared" si="34"/>
        <v>1</v>
      </c>
      <c r="G569" s="250">
        <f t="shared" si="35"/>
        <v>1.1015625</v>
      </c>
    </row>
    <row r="570" ht="20" customHeight="1" outlineLevel="2" spans="1:7">
      <c r="A570" s="253" t="s">
        <v>996</v>
      </c>
      <c r="B570" s="254" t="s">
        <v>64</v>
      </c>
      <c r="C570" s="255">
        <v>8</v>
      </c>
      <c r="D570" s="255"/>
      <c r="E570" s="255">
        <v>8</v>
      </c>
      <c r="F570" s="250">
        <f t="shared" si="34"/>
        <v>1</v>
      </c>
      <c r="G570" s="250">
        <f t="shared" si="35"/>
        <v>0</v>
      </c>
    </row>
    <row r="571" ht="20" customHeight="1" outlineLevel="2" spans="1:7">
      <c r="A571" s="253" t="s">
        <v>997</v>
      </c>
      <c r="B571" s="254" t="s">
        <v>66</v>
      </c>
      <c r="C571" s="255">
        <v>110</v>
      </c>
      <c r="D571" s="255">
        <v>83</v>
      </c>
      <c r="E571" s="255">
        <v>110</v>
      </c>
      <c r="F571" s="250">
        <f t="shared" si="34"/>
        <v>1</v>
      </c>
      <c r="G571" s="250">
        <f t="shared" si="35"/>
        <v>1.32530120481928</v>
      </c>
    </row>
    <row r="572" ht="20" customHeight="1" outlineLevel="2" spans="1:7">
      <c r="A572" s="253" t="s">
        <v>998</v>
      </c>
      <c r="B572" s="254" t="s">
        <v>68</v>
      </c>
      <c r="C572" s="255" t="s">
        <v>55</v>
      </c>
      <c r="D572" s="255"/>
      <c r="E572" s="255" t="s">
        <v>55</v>
      </c>
      <c r="F572" s="250" t="e">
        <f t="shared" si="34"/>
        <v>#VALUE!</v>
      </c>
      <c r="G572" s="250"/>
    </row>
    <row r="573" ht="20" customHeight="1" outlineLevel="2" spans="1:7">
      <c r="A573" s="253" t="s">
        <v>999</v>
      </c>
      <c r="B573" s="254" t="s">
        <v>1000</v>
      </c>
      <c r="C573" s="255"/>
      <c r="D573" s="255"/>
      <c r="E573" s="255"/>
      <c r="F573" s="250">
        <f t="shared" si="34"/>
        <v>0</v>
      </c>
      <c r="G573" s="250">
        <f t="shared" si="35"/>
        <v>0</v>
      </c>
    </row>
    <row r="574" ht="20" customHeight="1" outlineLevel="2" spans="1:7">
      <c r="A574" s="253" t="s">
        <v>1001</v>
      </c>
      <c r="B574" s="254" t="s">
        <v>1002</v>
      </c>
      <c r="C574" s="255"/>
      <c r="D574" s="255"/>
      <c r="E574" s="255"/>
      <c r="F574" s="250">
        <f t="shared" si="34"/>
        <v>0</v>
      </c>
      <c r="G574" s="250">
        <f t="shared" si="35"/>
        <v>0</v>
      </c>
    </row>
    <row r="575" ht="20" customHeight="1" outlineLevel="2" spans="1:7">
      <c r="A575" s="253" t="s">
        <v>1003</v>
      </c>
      <c r="B575" s="254" t="s">
        <v>1004</v>
      </c>
      <c r="C575" s="255">
        <v>15</v>
      </c>
      <c r="D575" s="255">
        <v>41</v>
      </c>
      <c r="E575" s="255">
        <v>15</v>
      </c>
      <c r="F575" s="250">
        <f t="shared" si="34"/>
        <v>1</v>
      </c>
      <c r="G575" s="250">
        <f t="shared" si="35"/>
        <v>0.365853658536585</v>
      </c>
    </row>
    <row r="576" ht="20" customHeight="1" outlineLevel="2" spans="1:7">
      <c r="A576" s="253" t="s">
        <v>1005</v>
      </c>
      <c r="B576" s="254" t="s">
        <v>1006</v>
      </c>
      <c r="C576" s="255">
        <v>8</v>
      </c>
      <c r="D576" s="255">
        <v>4</v>
      </c>
      <c r="E576" s="255">
        <v>8</v>
      </c>
      <c r="F576" s="250">
        <f t="shared" si="34"/>
        <v>1</v>
      </c>
      <c r="G576" s="250">
        <f t="shared" si="35"/>
        <v>2</v>
      </c>
    </row>
    <row r="577" ht="20" customHeight="1" outlineLevel="1" spans="1:7">
      <c r="A577" s="251" t="s">
        <v>1007</v>
      </c>
      <c r="B577" s="252" t="s">
        <v>1008</v>
      </c>
      <c r="C577" s="198">
        <v>0</v>
      </c>
      <c r="D577" s="198">
        <f>SUM(D578)</f>
        <v>0</v>
      </c>
      <c r="E577" s="198">
        <f>SUM(E578)</f>
        <v>0</v>
      </c>
      <c r="F577" s="250">
        <f t="shared" si="34"/>
        <v>0</v>
      </c>
      <c r="G577" s="250">
        <f t="shared" si="35"/>
        <v>0</v>
      </c>
    </row>
    <row r="578" ht="20" customHeight="1" outlineLevel="2" spans="1:7">
      <c r="A578" s="253" t="s">
        <v>1009</v>
      </c>
      <c r="B578" s="254" t="s">
        <v>1010</v>
      </c>
      <c r="C578" s="255"/>
      <c r="D578" s="255"/>
      <c r="E578" s="255"/>
      <c r="F578" s="250">
        <f t="shared" si="34"/>
        <v>0</v>
      </c>
      <c r="G578" s="250">
        <f t="shared" si="35"/>
        <v>0</v>
      </c>
    </row>
    <row r="579" ht="20" customHeight="1" outlineLevel="1" spans="1:7">
      <c r="A579" s="251" t="s">
        <v>1011</v>
      </c>
      <c r="B579" s="252" t="s">
        <v>1012</v>
      </c>
      <c r="C579" s="198">
        <v>2150</v>
      </c>
      <c r="D579" s="198">
        <f>SUM(D580:D587)</f>
        <v>2653</v>
      </c>
      <c r="E579" s="198">
        <f>SUM(E580:E587)</f>
        <v>2150</v>
      </c>
      <c r="F579" s="250">
        <f t="shared" si="34"/>
        <v>1</v>
      </c>
      <c r="G579" s="250">
        <f t="shared" si="35"/>
        <v>0.810403316999623</v>
      </c>
    </row>
    <row r="580" ht="20" customHeight="1" outlineLevel="2" spans="1:7">
      <c r="A580" s="253" t="s">
        <v>1013</v>
      </c>
      <c r="B580" s="254" t="s">
        <v>1014</v>
      </c>
      <c r="C580" s="255"/>
      <c r="D580" s="255"/>
      <c r="E580" s="255"/>
      <c r="F580" s="250">
        <f t="shared" si="34"/>
        <v>0</v>
      </c>
      <c r="G580" s="250">
        <f t="shared" si="35"/>
        <v>0</v>
      </c>
    </row>
    <row r="581" ht="20" customHeight="1" outlineLevel="2" spans="1:7">
      <c r="A581" s="253" t="s">
        <v>1015</v>
      </c>
      <c r="B581" s="254" t="s">
        <v>1016</v>
      </c>
      <c r="C581" s="255"/>
      <c r="D581" s="255"/>
      <c r="E581" s="255"/>
      <c r="F581" s="250">
        <f t="shared" si="34"/>
        <v>0</v>
      </c>
      <c r="G581" s="250">
        <f t="shared" si="35"/>
        <v>0</v>
      </c>
    </row>
    <row r="582" ht="20" customHeight="1" outlineLevel="2" spans="1:7">
      <c r="A582" s="253" t="s">
        <v>1017</v>
      </c>
      <c r="B582" s="254" t="s">
        <v>1018</v>
      </c>
      <c r="C582" s="255"/>
      <c r="D582" s="255"/>
      <c r="E582" s="255"/>
      <c r="F582" s="250">
        <f t="shared" si="34"/>
        <v>0</v>
      </c>
      <c r="G582" s="250">
        <f t="shared" si="35"/>
        <v>0</v>
      </c>
    </row>
    <row r="583" ht="20" customHeight="1" outlineLevel="2" spans="1:7">
      <c r="A583" s="253" t="s">
        <v>1019</v>
      </c>
      <c r="B583" s="254" t="s">
        <v>1020</v>
      </c>
      <c r="C583" s="255"/>
      <c r="D583" s="255"/>
      <c r="E583" s="255"/>
      <c r="F583" s="250">
        <f t="shared" si="34"/>
        <v>0</v>
      </c>
      <c r="G583" s="250">
        <f t="shared" si="35"/>
        <v>0</v>
      </c>
    </row>
    <row r="584" ht="20" customHeight="1" outlineLevel="2" spans="1:7">
      <c r="A584" s="253" t="s">
        <v>1021</v>
      </c>
      <c r="B584" s="254" t="s">
        <v>1022</v>
      </c>
      <c r="C584" s="255"/>
      <c r="D584" s="255"/>
      <c r="E584" s="255"/>
      <c r="F584" s="250">
        <f t="shared" si="34"/>
        <v>0</v>
      </c>
      <c r="G584" s="250">
        <f t="shared" si="35"/>
        <v>0</v>
      </c>
    </row>
    <row r="585" ht="20" customHeight="1" outlineLevel="2" spans="1:7">
      <c r="A585" s="253" t="s">
        <v>1023</v>
      </c>
      <c r="B585" s="254" t="s">
        <v>1024</v>
      </c>
      <c r="C585" s="255">
        <v>2150</v>
      </c>
      <c r="D585" s="255">
        <f>1375+1278</f>
        <v>2653</v>
      </c>
      <c r="E585" s="255">
        <v>2150</v>
      </c>
      <c r="F585" s="250">
        <f t="shared" si="34"/>
        <v>1</v>
      </c>
      <c r="G585" s="250">
        <f t="shared" si="35"/>
        <v>0.810403316999623</v>
      </c>
    </row>
    <row r="586" ht="20" customHeight="1" outlineLevel="2" spans="1:7">
      <c r="A586" s="253" t="s">
        <v>1025</v>
      </c>
      <c r="B586" s="254" t="s">
        <v>1026</v>
      </c>
      <c r="C586" s="255"/>
      <c r="D586" s="255"/>
      <c r="E586" s="255"/>
      <c r="F586" s="250">
        <f t="shared" si="34"/>
        <v>0</v>
      </c>
      <c r="G586" s="250">
        <f t="shared" si="35"/>
        <v>0</v>
      </c>
    </row>
    <row r="587" ht="20" customHeight="1" outlineLevel="2" spans="1:7">
      <c r="A587" s="253" t="s">
        <v>1027</v>
      </c>
      <c r="B587" s="254" t="s">
        <v>1028</v>
      </c>
      <c r="C587" s="255"/>
      <c r="D587" s="255"/>
      <c r="E587" s="255"/>
      <c r="F587" s="250">
        <f t="shared" si="34"/>
        <v>0</v>
      </c>
      <c r="G587" s="250">
        <f t="shared" si="35"/>
        <v>0</v>
      </c>
    </row>
    <row r="588" ht="20" customHeight="1" outlineLevel="1" spans="1:7">
      <c r="A588" s="251" t="s">
        <v>1029</v>
      </c>
      <c r="B588" s="252" t="s">
        <v>1030</v>
      </c>
      <c r="C588" s="198">
        <v>0</v>
      </c>
      <c r="D588" s="198">
        <f>SUM(D589:D591)</f>
        <v>0</v>
      </c>
      <c r="E588" s="198">
        <f>SUM(E589:E591)</f>
        <v>0</v>
      </c>
      <c r="F588" s="250">
        <f t="shared" si="34"/>
        <v>0</v>
      </c>
      <c r="G588" s="250">
        <f t="shared" si="35"/>
        <v>0</v>
      </c>
    </row>
    <row r="589" ht="20" customHeight="1" outlineLevel="2" spans="1:7">
      <c r="A589" s="253" t="s">
        <v>1031</v>
      </c>
      <c r="B589" s="254" t="s">
        <v>1032</v>
      </c>
      <c r="C589" s="255"/>
      <c r="D589" s="255"/>
      <c r="E589" s="255"/>
      <c r="F589" s="250">
        <f t="shared" si="34"/>
        <v>0</v>
      </c>
      <c r="G589" s="250">
        <f t="shared" si="35"/>
        <v>0</v>
      </c>
    </row>
    <row r="590" ht="20" customHeight="1" outlineLevel="2" spans="1:7">
      <c r="A590" s="253" t="s">
        <v>1033</v>
      </c>
      <c r="B590" s="254" t="s">
        <v>1034</v>
      </c>
      <c r="C590" s="255"/>
      <c r="D590" s="255"/>
      <c r="E590" s="255"/>
      <c r="F590" s="250">
        <f t="shared" si="34"/>
        <v>0</v>
      </c>
      <c r="G590" s="250">
        <f t="shared" si="35"/>
        <v>0</v>
      </c>
    </row>
    <row r="591" ht="20" customHeight="1" outlineLevel="2" spans="1:7">
      <c r="A591" s="253" t="s">
        <v>1035</v>
      </c>
      <c r="B591" s="254" t="s">
        <v>1036</v>
      </c>
      <c r="C591" s="255"/>
      <c r="D591" s="255"/>
      <c r="E591" s="255"/>
      <c r="F591" s="250">
        <f t="shared" si="34"/>
        <v>0</v>
      </c>
      <c r="G591" s="250">
        <f t="shared" si="35"/>
        <v>0</v>
      </c>
    </row>
    <row r="592" ht="20" customHeight="1" outlineLevel="1" spans="1:7">
      <c r="A592" s="251" t="s">
        <v>1037</v>
      </c>
      <c r="B592" s="252" t="s">
        <v>1038</v>
      </c>
      <c r="C592" s="198">
        <v>619</v>
      </c>
      <c r="D592" s="198">
        <f>SUM(D593:D601)</f>
        <v>273</v>
      </c>
      <c r="E592" s="198">
        <f>SUM(E593:E601)</f>
        <v>619</v>
      </c>
      <c r="F592" s="250">
        <f t="shared" si="34"/>
        <v>1</v>
      </c>
      <c r="G592" s="250">
        <f t="shared" si="35"/>
        <v>2.26739926739927</v>
      </c>
    </row>
    <row r="593" ht="20" customHeight="1" outlineLevel="2" spans="1:7">
      <c r="A593" s="253" t="s">
        <v>1039</v>
      </c>
      <c r="B593" s="254" t="s">
        <v>1040</v>
      </c>
      <c r="C593" s="255">
        <v>50</v>
      </c>
      <c r="D593" s="255">
        <v>27</v>
      </c>
      <c r="E593" s="255">
        <v>50</v>
      </c>
      <c r="F593" s="250">
        <f t="shared" si="34"/>
        <v>1</v>
      </c>
      <c r="G593" s="250">
        <f t="shared" si="35"/>
        <v>1.85185185185185</v>
      </c>
    </row>
    <row r="594" ht="20" customHeight="1" outlineLevel="2" spans="1:7">
      <c r="A594" s="253" t="s">
        <v>1041</v>
      </c>
      <c r="B594" s="254" t="s">
        <v>1042</v>
      </c>
      <c r="C594" s="255">
        <v>200</v>
      </c>
      <c r="D594" s="255">
        <v>81</v>
      </c>
      <c r="E594" s="255">
        <v>200</v>
      </c>
      <c r="F594" s="250">
        <f t="shared" si="34"/>
        <v>1</v>
      </c>
      <c r="G594" s="250">
        <f t="shared" si="35"/>
        <v>2.46913580246914</v>
      </c>
    </row>
    <row r="595" ht="20" customHeight="1" outlineLevel="2" spans="1:7">
      <c r="A595" s="253" t="s">
        <v>1043</v>
      </c>
      <c r="B595" s="254" t="s">
        <v>1044</v>
      </c>
      <c r="C595" s="255">
        <v>200</v>
      </c>
      <c r="D595" s="255">
        <v>108</v>
      </c>
      <c r="E595" s="255">
        <v>200</v>
      </c>
      <c r="F595" s="250">
        <f t="shared" si="34"/>
        <v>1</v>
      </c>
      <c r="G595" s="250">
        <f t="shared" si="35"/>
        <v>1.85185185185185</v>
      </c>
    </row>
    <row r="596" ht="20" customHeight="1" outlineLevel="2" spans="1:7">
      <c r="A596" s="253" t="s">
        <v>1045</v>
      </c>
      <c r="B596" s="254" t="s">
        <v>1046</v>
      </c>
      <c r="C596" s="255">
        <v>80</v>
      </c>
      <c r="D596" s="255">
        <v>45</v>
      </c>
      <c r="E596" s="255">
        <v>80</v>
      </c>
      <c r="F596" s="250">
        <f t="shared" si="34"/>
        <v>1</v>
      </c>
      <c r="G596" s="250">
        <f t="shared" si="35"/>
        <v>1.77777777777778</v>
      </c>
    </row>
    <row r="597" ht="20" customHeight="1" outlineLevel="2" spans="1:7">
      <c r="A597" s="253" t="s">
        <v>1047</v>
      </c>
      <c r="B597" s="254" t="s">
        <v>1048</v>
      </c>
      <c r="C597" s="255" t="s">
        <v>55</v>
      </c>
      <c r="D597" s="255"/>
      <c r="E597" s="255" t="s">
        <v>55</v>
      </c>
      <c r="F597" s="250" t="e">
        <f t="shared" si="34"/>
        <v>#VALUE!</v>
      </c>
      <c r="G597" s="250"/>
    </row>
    <row r="598" ht="20" customHeight="1" outlineLevel="2" spans="1:7">
      <c r="A598" s="253" t="s">
        <v>1049</v>
      </c>
      <c r="B598" s="254" t="s">
        <v>1050</v>
      </c>
      <c r="C598" s="255" t="s">
        <v>55</v>
      </c>
      <c r="D598" s="255"/>
      <c r="E598" s="255" t="s">
        <v>55</v>
      </c>
      <c r="F598" s="250" t="e">
        <f t="shared" si="34"/>
        <v>#VALUE!</v>
      </c>
      <c r="G598" s="250"/>
    </row>
    <row r="599" ht="20" customHeight="1" outlineLevel="2" spans="1:7">
      <c r="A599" s="253" t="s">
        <v>1051</v>
      </c>
      <c r="B599" s="254" t="s">
        <v>1052</v>
      </c>
      <c r="C599" s="255" t="s">
        <v>55</v>
      </c>
      <c r="D599" s="255"/>
      <c r="E599" s="255" t="s">
        <v>55</v>
      </c>
      <c r="F599" s="250" t="e">
        <f t="shared" si="34"/>
        <v>#VALUE!</v>
      </c>
      <c r="G599" s="250"/>
    </row>
    <row r="600" ht="20" customHeight="1" outlineLevel="2" spans="1:7">
      <c r="A600" s="253" t="s">
        <v>1053</v>
      </c>
      <c r="B600" s="254" t="s">
        <v>1054</v>
      </c>
      <c r="C600" s="255">
        <v>30</v>
      </c>
      <c r="D600" s="255"/>
      <c r="E600" s="255">
        <v>30</v>
      </c>
      <c r="F600" s="250">
        <f t="shared" si="34"/>
        <v>1</v>
      </c>
      <c r="G600" s="250">
        <f t="shared" si="35"/>
        <v>0</v>
      </c>
    </row>
    <row r="601" ht="20" customHeight="1" outlineLevel="2" spans="1:7">
      <c r="A601" s="253" t="s">
        <v>1055</v>
      </c>
      <c r="B601" s="254" t="s">
        <v>1056</v>
      </c>
      <c r="C601" s="255">
        <v>59</v>
      </c>
      <c r="D601" s="255">
        <v>12</v>
      </c>
      <c r="E601" s="255">
        <v>59</v>
      </c>
      <c r="F601" s="250">
        <f t="shared" si="34"/>
        <v>1</v>
      </c>
      <c r="G601" s="250">
        <f t="shared" si="35"/>
        <v>4.91666666666667</v>
      </c>
    </row>
    <row r="602" ht="20" customHeight="1" outlineLevel="1" spans="1:7">
      <c r="A602" s="251" t="s">
        <v>1057</v>
      </c>
      <c r="B602" s="252" t="s">
        <v>1058</v>
      </c>
      <c r="C602" s="198">
        <v>1390</v>
      </c>
      <c r="D602" s="198">
        <f>SUM(D603:D610)</f>
        <v>984</v>
      </c>
      <c r="E602" s="198">
        <f>SUM(E603:E610)</f>
        <v>1390</v>
      </c>
      <c r="F602" s="250">
        <f t="shared" si="34"/>
        <v>1</v>
      </c>
      <c r="G602" s="250">
        <f t="shared" si="35"/>
        <v>1.41260162601626</v>
      </c>
    </row>
    <row r="603" ht="20" customHeight="1" outlineLevel="2" spans="1:7">
      <c r="A603" s="253" t="s">
        <v>1059</v>
      </c>
      <c r="B603" s="254" t="s">
        <v>1060</v>
      </c>
      <c r="C603" s="255">
        <v>30</v>
      </c>
      <c r="D603" s="255">
        <v>71</v>
      </c>
      <c r="E603" s="255">
        <v>30</v>
      </c>
      <c r="F603" s="250">
        <f t="shared" si="34"/>
        <v>1</v>
      </c>
      <c r="G603" s="250">
        <f t="shared" si="35"/>
        <v>0.422535211267606</v>
      </c>
    </row>
    <row r="604" ht="20" customHeight="1" outlineLevel="2" spans="1:7">
      <c r="A604" s="253" t="s">
        <v>1061</v>
      </c>
      <c r="B604" s="254" t="s">
        <v>1062</v>
      </c>
      <c r="C604" s="255">
        <v>120</v>
      </c>
      <c r="D604" s="255"/>
      <c r="E604" s="255">
        <v>120</v>
      </c>
      <c r="F604" s="250">
        <f t="shared" si="34"/>
        <v>1</v>
      </c>
      <c r="G604" s="250">
        <f t="shared" si="35"/>
        <v>0</v>
      </c>
    </row>
    <row r="605" ht="20" customHeight="1" outlineLevel="2" spans="1:7">
      <c r="A605" s="253" t="s">
        <v>1063</v>
      </c>
      <c r="B605" s="254" t="s">
        <v>1064</v>
      </c>
      <c r="C605" s="255">
        <v>870</v>
      </c>
      <c r="D605" s="255">
        <v>671</v>
      </c>
      <c r="E605" s="255">
        <v>870</v>
      </c>
      <c r="F605" s="250">
        <f t="shared" si="34"/>
        <v>1</v>
      </c>
      <c r="G605" s="250">
        <f t="shared" si="35"/>
        <v>1.29657228017884</v>
      </c>
    </row>
    <row r="606" ht="20" customHeight="1" outlineLevel="2" spans="1:7">
      <c r="A606" s="253" t="s">
        <v>1065</v>
      </c>
      <c r="B606" s="254" t="s">
        <v>1066</v>
      </c>
      <c r="C606" s="255">
        <v>150</v>
      </c>
      <c r="D606" s="255">
        <v>141</v>
      </c>
      <c r="E606" s="255">
        <v>150</v>
      </c>
      <c r="F606" s="250">
        <f t="shared" si="34"/>
        <v>1</v>
      </c>
      <c r="G606" s="250">
        <f t="shared" si="35"/>
        <v>1.06382978723404</v>
      </c>
    </row>
    <row r="607" ht="20" customHeight="1" outlineLevel="2" spans="1:7">
      <c r="A607" s="253" t="s">
        <v>1067</v>
      </c>
      <c r="B607" s="254" t="s">
        <v>1068</v>
      </c>
      <c r="C607" s="255">
        <v>100</v>
      </c>
      <c r="D607" s="255">
        <v>7</v>
      </c>
      <c r="E607" s="255">
        <v>100</v>
      </c>
      <c r="F607" s="250">
        <f t="shared" si="34"/>
        <v>1</v>
      </c>
      <c r="G607" s="250">
        <f t="shared" si="35"/>
        <v>14.2857142857143</v>
      </c>
    </row>
    <row r="608" ht="20" customHeight="1" outlineLevel="2" spans="1:7">
      <c r="A608" s="253" t="s">
        <v>1069</v>
      </c>
      <c r="B608" s="254" t="s">
        <v>1070</v>
      </c>
      <c r="C608" s="255" t="s">
        <v>55</v>
      </c>
      <c r="D608" s="255"/>
      <c r="E608" s="255" t="s">
        <v>55</v>
      </c>
      <c r="F608" s="250" t="e">
        <f t="shared" si="34"/>
        <v>#VALUE!</v>
      </c>
      <c r="G608" s="250"/>
    </row>
    <row r="609" ht="20" customHeight="1" outlineLevel="2" spans="1:7">
      <c r="A609" s="253" t="s">
        <v>1071</v>
      </c>
      <c r="B609" s="254" t="s">
        <v>1072</v>
      </c>
      <c r="C609" s="255" t="s">
        <v>55</v>
      </c>
      <c r="D609" s="255"/>
      <c r="E609" s="255" t="s">
        <v>55</v>
      </c>
      <c r="F609" s="250" t="e">
        <f t="shared" si="34"/>
        <v>#VALUE!</v>
      </c>
      <c r="G609" s="250"/>
    </row>
    <row r="610" ht="20" customHeight="1" outlineLevel="2" spans="1:7">
      <c r="A610" s="253" t="s">
        <v>1073</v>
      </c>
      <c r="B610" s="254" t="s">
        <v>1074</v>
      </c>
      <c r="C610" s="255">
        <v>120</v>
      </c>
      <c r="D610" s="255">
        <v>94</v>
      </c>
      <c r="E610" s="255">
        <v>120</v>
      </c>
      <c r="F610" s="250">
        <f t="shared" si="34"/>
        <v>1</v>
      </c>
      <c r="G610" s="250">
        <f t="shared" si="35"/>
        <v>1.27659574468085</v>
      </c>
    </row>
    <row r="611" ht="20" customHeight="1" outlineLevel="1" spans="1:7">
      <c r="A611" s="251" t="s">
        <v>1075</v>
      </c>
      <c r="B611" s="252" t="s">
        <v>1076</v>
      </c>
      <c r="C611" s="198">
        <v>44</v>
      </c>
      <c r="D611" s="198">
        <f>SUM(D612:D617)</f>
        <v>44</v>
      </c>
      <c r="E611" s="198">
        <f>SUM(E612:E617)</f>
        <v>44</v>
      </c>
      <c r="F611" s="250">
        <f t="shared" si="34"/>
        <v>1</v>
      </c>
      <c r="G611" s="250">
        <f t="shared" si="35"/>
        <v>1</v>
      </c>
    </row>
    <row r="612" ht="20" customHeight="1" outlineLevel="2" spans="1:7">
      <c r="A612" s="253" t="s">
        <v>1077</v>
      </c>
      <c r="B612" s="254" t="s">
        <v>1078</v>
      </c>
      <c r="C612" s="255">
        <v>39</v>
      </c>
      <c r="D612" s="255">
        <v>40</v>
      </c>
      <c r="E612" s="255">
        <v>39</v>
      </c>
      <c r="F612" s="250">
        <f t="shared" si="34"/>
        <v>1</v>
      </c>
      <c r="G612" s="250">
        <f t="shared" si="35"/>
        <v>0.975</v>
      </c>
    </row>
    <row r="613" ht="20" customHeight="1" outlineLevel="2" spans="1:7">
      <c r="A613" s="253" t="s">
        <v>1079</v>
      </c>
      <c r="B613" s="254" t="s">
        <v>1080</v>
      </c>
      <c r="C613" s="255" t="s">
        <v>55</v>
      </c>
      <c r="D613" s="255" t="s">
        <v>55</v>
      </c>
      <c r="E613" s="255" t="s">
        <v>55</v>
      </c>
      <c r="F613" s="250" t="e">
        <f t="shared" si="34"/>
        <v>#VALUE!</v>
      </c>
      <c r="G613" s="250"/>
    </row>
    <row r="614" ht="20" customHeight="1" outlineLevel="2" spans="1:7">
      <c r="A614" s="253" t="s">
        <v>1081</v>
      </c>
      <c r="B614" s="254" t="s">
        <v>1082</v>
      </c>
      <c r="C614" s="255" t="s">
        <v>55</v>
      </c>
      <c r="D614" s="255" t="s">
        <v>55</v>
      </c>
      <c r="E614" s="255" t="s">
        <v>55</v>
      </c>
      <c r="F614" s="250" t="e">
        <f t="shared" si="34"/>
        <v>#VALUE!</v>
      </c>
      <c r="G614" s="250"/>
    </row>
    <row r="615" ht="20" customHeight="1" outlineLevel="2" spans="1:7">
      <c r="A615" s="253" t="s">
        <v>1083</v>
      </c>
      <c r="B615" s="254" t="s">
        <v>1084</v>
      </c>
      <c r="C615" s="255" t="s">
        <v>55</v>
      </c>
      <c r="D615" s="255" t="s">
        <v>55</v>
      </c>
      <c r="E615" s="255" t="s">
        <v>55</v>
      </c>
      <c r="F615" s="250" t="e">
        <f t="shared" si="34"/>
        <v>#VALUE!</v>
      </c>
      <c r="G615" s="250"/>
    </row>
    <row r="616" ht="20" customHeight="1" outlineLevel="2" spans="1:7">
      <c r="A616" s="253" t="s">
        <v>1085</v>
      </c>
      <c r="B616" s="254" t="s">
        <v>1086</v>
      </c>
      <c r="C616" s="255" t="s">
        <v>55</v>
      </c>
      <c r="D616" s="255" t="s">
        <v>55</v>
      </c>
      <c r="E616" s="255" t="s">
        <v>55</v>
      </c>
      <c r="F616" s="250" t="e">
        <f t="shared" si="34"/>
        <v>#VALUE!</v>
      </c>
      <c r="G616" s="250"/>
    </row>
    <row r="617" ht="20" customHeight="1" outlineLevel="2" spans="1:7">
      <c r="A617" s="253" t="s">
        <v>1087</v>
      </c>
      <c r="B617" s="254" t="s">
        <v>1088</v>
      </c>
      <c r="C617" s="255">
        <v>5</v>
      </c>
      <c r="D617" s="255">
        <v>4</v>
      </c>
      <c r="E617" s="255">
        <v>5</v>
      </c>
      <c r="F617" s="250">
        <f t="shared" si="34"/>
        <v>1</v>
      </c>
      <c r="G617" s="250">
        <f t="shared" si="35"/>
        <v>1.25</v>
      </c>
    </row>
    <row r="618" ht="20" customHeight="1" outlineLevel="1" spans="1:7">
      <c r="A618" s="251" t="s">
        <v>1089</v>
      </c>
      <c r="B618" s="252" t="s">
        <v>1090</v>
      </c>
      <c r="C618" s="198">
        <v>151</v>
      </c>
      <c r="D618" s="198">
        <f>SUM(D619:D625)</f>
        <v>559</v>
      </c>
      <c r="E618" s="198">
        <f>SUM(E619:E625)</f>
        <v>151</v>
      </c>
      <c r="F618" s="250">
        <f t="shared" si="34"/>
        <v>1</v>
      </c>
      <c r="G618" s="250">
        <f t="shared" si="35"/>
        <v>0.270125223613596</v>
      </c>
    </row>
    <row r="619" ht="20" customHeight="1" outlineLevel="2" spans="1:7">
      <c r="A619" s="253" t="s">
        <v>1091</v>
      </c>
      <c r="B619" s="254" t="s">
        <v>1092</v>
      </c>
      <c r="C619" s="255">
        <v>2</v>
      </c>
      <c r="D619" s="255"/>
      <c r="E619" s="255">
        <v>2</v>
      </c>
      <c r="F619" s="250">
        <f t="shared" si="34"/>
        <v>1</v>
      </c>
      <c r="G619" s="250">
        <f t="shared" si="35"/>
        <v>0</v>
      </c>
    </row>
    <row r="620" ht="20" customHeight="1" outlineLevel="2" spans="1:7">
      <c r="A620" s="253" t="s">
        <v>1093</v>
      </c>
      <c r="B620" s="254" t="s">
        <v>1094</v>
      </c>
      <c r="C620" s="255">
        <v>35</v>
      </c>
      <c r="D620" s="255">
        <v>378</v>
      </c>
      <c r="E620" s="255">
        <v>35</v>
      </c>
      <c r="F620" s="250">
        <f t="shared" si="34"/>
        <v>1</v>
      </c>
      <c r="G620" s="250">
        <f t="shared" si="35"/>
        <v>0.0925925925925926</v>
      </c>
    </row>
    <row r="621" ht="20" customHeight="1" outlineLevel="2" spans="1:7">
      <c r="A621" s="253" t="s">
        <v>1095</v>
      </c>
      <c r="B621" s="254" t="s">
        <v>1096</v>
      </c>
      <c r="C621" s="255" t="s">
        <v>55</v>
      </c>
      <c r="D621" s="255"/>
      <c r="E621" s="255" t="s">
        <v>55</v>
      </c>
      <c r="F621" s="250" t="e">
        <f t="shared" si="34"/>
        <v>#VALUE!</v>
      </c>
      <c r="G621" s="250"/>
    </row>
    <row r="622" ht="20" customHeight="1" outlineLevel="2" spans="1:7">
      <c r="A622" s="253" t="s">
        <v>1097</v>
      </c>
      <c r="B622" s="254" t="s">
        <v>1098</v>
      </c>
      <c r="C622" s="255" t="s">
        <v>55</v>
      </c>
      <c r="D622" s="255"/>
      <c r="E622" s="255" t="s">
        <v>55</v>
      </c>
      <c r="F622" s="250" t="e">
        <f t="shared" si="34"/>
        <v>#VALUE!</v>
      </c>
      <c r="G622" s="250"/>
    </row>
    <row r="623" ht="20" customHeight="1" outlineLevel="2" spans="1:7">
      <c r="A623" s="253" t="s">
        <v>1099</v>
      </c>
      <c r="B623" s="254" t="s">
        <v>1100</v>
      </c>
      <c r="C623" s="255">
        <v>9</v>
      </c>
      <c r="D623" s="255">
        <v>0</v>
      </c>
      <c r="E623" s="255">
        <v>9</v>
      </c>
      <c r="F623" s="250">
        <f t="shared" si="34"/>
        <v>1</v>
      </c>
      <c r="G623" s="250">
        <f t="shared" si="35"/>
        <v>0</v>
      </c>
    </row>
    <row r="624" ht="20" customHeight="1" outlineLevel="2" spans="1:7">
      <c r="A624" s="253" t="s">
        <v>1101</v>
      </c>
      <c r="B624" s="254" t="s">
        <v>1102</v>
      </c>
      <c r="C624" s="255">
        <v>100</v>
      </c>
      <c r="D624" s="255">
        <v>142</v>
      </c>
      <c r="E624" s="255">
        <v>100</v>
      </c>
      <c r="F624" s="250">
        <f t="shared" si="34"/>
        <v>1</v>
      </c>
      <c r="G624" s="250">
        <f t="shared" si="35"/>
        <v>0.704225352112676</v>
      </c>
    </row>
    <row r="625" ht="20" customHeight="1" outlineLevel="2" spans="1:7">
      <c r="A625" s="253" t="s">
        <v>1103</v>
      </c>
      <c r="B625" s="254" t="s">
        <v>1104</v>
      </c>
      <c r="C625" s="255">
        <v>5</v>
      </c>
      <c r="D625" s="255">
        <v>39</v>
      </c>
      <c r="E625" s="255">
        <v>5</v>
      </c>
      <c r="F625" s="250">
        <f t="shared" si="34"/>
        <v>1</v>
      </c>
      <c r="G625" s="250">
        <f t="shared" si="35"/>
        <v>0.128205128205128</v>
      </c>
    </row>
    <row r="626" ht="20" customHeight="1" outlineLevel="1" spans="1:7">
      <c r="A626" s="251" t="s">
        <v>1105</v>
      </c>
      <c r="B626" s="252" t="s">
        <v>1106</v>
      </c>
      <c r="C626" s="198">
        <v>720</v>
      </c>
      <c r="D626" s="198">
        <f>SUM(D627:D634)</f>
        <v>592</v>
      </c>
      <c r="E626" s="198">
        <f>SUM(E627:E634)</f>
        <v>720</v>
      </c>
      <c r="F626" s="250">
        <f t="shared" si="34"/>
        <v>1</v>
      </c>
      <c r="G626" s="250">
        <f t="shared" si="35"/>
        <v>1.21621621621622</v>
      </c>
    </row>
    <row r="627" ht="20" customHeight="1" outlineLevel="2" spans="1:7">
      <c r="A627" s="253" t="s">
        <v>1107</v>
      </c>
      <c r="B627" s="254" t="s">
        <v>64</v>
      </c>
      <c r="C627" s="255" t="s">
        <v>55</v>
      </c>
      <c r="D627" s="255"/>
      <c r="E627" s="255" t="s">
        <v>55</v>
      </c>
      <c r="F627" s="250" t="e">
        <f t="shared" si="34"/>
        <v>#VALUE!</v>
      </c>
      <c r="G627" s="250"/>
    </row>
    <row r="628" ht="20" customHeight="1" outlineLevel="2" spans="1:7">
      <c r="A628" s="253" t="s">
        <v>1108</v>
      </c>
      <c r="B628" s="254" t="s">
        <v>66</v>
      </c>
      <c r="C628" s="255">
        <v>60</v>
      </c>
      <c r="D628" s="255">
        <v>2</v>
      </c>
      <c r="E628" s="255">
        <v>60</v>
      </c>
      <c r="F628" s="250">
        <f t="shared" si="34"/>
        <v>1</v>
      </c>
      <c r="G628" s="250">
        <f t="shared" si="35"/>
        <v>30</v>
      </c>
    </row>
    <row r="629" ht="20" customHeight="1" outlineLevel="2" spans="1:7">
      <c r="A629" s="253" t="s">
        <v>1109</v>
      </c>
      <c r="B629" s="254" t="s">
        <v>68</v>
      </c>
      <c r="C629" s="255" t="s">
        <v>55</v>
      </c>
      <c r="D629" s="255"/>
      <c r="E629" s="255" t="s">
        <v>55</v>
      </c>
      <c r="F629" s="250" t="e">
        <f t="shared" ref="F629:F638" si="36">IF(C629&gt;0,E629/C629,0)</f>
        <v>#VALUE!</v>
      </c>
      <c r="G629" s="250"/>
    </row>
    <row r="630" ht="20" customHeight="1" outlineLevel="2" spans="1:7">
      <c r="A630" s="253" t="s">
        <v>1110</v>
      </c>
      <c r="B630" s="254" t="s">
        <v>1111</v>
      </c>
      <c r="C630" s="255">
        <v>30</v>
      </c>
      <c r="D630" s="255">
        <v>121</v>
      </c>
      <c r="E630" s="255">
        <v>30</v>
      </c>
      <c r="F630" s="250">
        <f t="shared" si="36"/>
        <v>1</v>
      </c>
      <c r="G630" s="250">
        <f t="shared" ref="G629:G638" si="37">IF(D630&gt;0,E630/D630,0)</f>
        <v>0.247933884297521</v>
      </c>
    </row>
    <row r="631" ht="20" customHeight="1" outlineLevel="2" spans="1:7">
      <c r="A631" s="253" t="s">
        <v>1112</v>
      </c>
      <c r="B631" s="254" t="s">
        <v>1113</v>
      </c>
      <c r="C631" s="255">
        <v>80</v>
      </c>
      <c r="D631" s="255">
        <v>1</v>
      </c>
      <c r="E631" s="255">
        <v>80</v>
      </c>
      <c r="F631" s="250">
        <f t="shared" si="36"/>
        <v>1</v>
      </c>
      <c r="G631" s="250">
        <f t="shared" si="37"/>
        <v>80</v>
      </c>
    </row>
    <row r="632" ht="20" customHeight="1" outlineLevel="2" spans="1:7">
      <c r="A632" s="253" t="s">
        <v>1114</v>
      </c>
      <c r="B632" s="254" t="s">
        <v>1115</v>
      </c>
      <c r="C632" s="255" t="s">
        <v>55</v>
      </c>
      <c r="D632" s="255"/>
      <c r="E632" s="255" t="s">
        <v>55</v>
      </c>
      <c r="F632" s="250" t="e">
        <f t="shared" si="36"/>
        <v>#VALUE!</v>
      </c>
      <c r="G632" s="250"/>
    </row>
    <row r="633" ht="20" customHeight="1" outlineLevel="2" spans="1:7">
      <c r="A633" s="253" t="s">
        <v>1116</v>
      </c>
      <c r="B633" s="254" t="s">
        <v>1117</v>
      </c>
      <c r="C633" s="255">
        <v>400</v>
      </c>
      <c r="D633" s="255">
        <v>326</v>
      </c>
      <c r="E633" s="255">
        <v>400</v>
      </c>
      <c r="F633" s="250">
        <f t="shared" si="36"/>
        <v>1</v>
      </c>
      <c r="G633" s="250">
        <f t="shared" si="37"/>
        <v>1.22699386503067</v>
      </c>
    </row>
    <row r="634" ht="20" customHeight="1" outlineLevel="2" spans="1:7">
      <c r="A634" s="253" t="s">
        <v>1118</v>
      </c>
      <c r="B634" s="254" t="s">
        <v>1119</v>
      </c>
      <c r="C634" s="255">
        <v>150</v>
      </c>
      <c r="D634" s="255">
        <v>142</v>
      </c>
      <c r="E634" s="255">
        <v>150</v>
      </c>
      <c r="F634" s="250">
        <f t="shared" si="36"/>
        <v>1</v>
      </c>
      <c r="G634" s="250">
        <f t="shared" si="37"/>
        <v>1.05633802816901</v>
      </c>
    </row>
    <row r="635" ht="20" customHeight="1" outlineLevel="1" spans="1:7">
      <c r="A635" s="251" t="s">
        <v>1120</v>
      </c>
      <c r="B635" s="252" t="s">
        <v>1121</v>
      </c>
      <c r="C635" s="198">
        <v>0</v>
      </c>
      <c r="D635" s="198">
        <f>SUM(D636:D640)</f>
        <v>0</v>
      </c>
      <c r="E635" s="198">
        <f>SUM(E636:E640)</f>
        <v>0</v>
      </c>
      <c r="F635" s="250">
        <f t="shared" si="36"/>
        <v>0</v>
      </c>
      <c r="G635" s="250">
        <f t="shared" si="37"/>
        <v>0</v>
      </c>
    </row>
    <row r="636" ht="20" customHeight="1" outlineLevel="2" spans="1:7">
      <c r="A636" s="253" t="s">
        <v>1122</v>
      </c>
      <c r="B636" s="254" t="s">
        <v>64</v>
      </c>
      <c r="C636" s="255"/>
      <c r="D636" s="255"/>
      <c r="E636" s="255"/>
      <c r="F636" s="250">
        <f t="shared" si="36"/>
        <v>0</v>
      </c>
      <c r="G636" s="250">
        <f t="shared" si="37"/>
        <v>0</v>
      </c>
    </row>
    <row r="637" ht="20" customHeight="1" outlineLevel="2" spans="1:7">
      <c r="A637" s="253" t="s">
        <v>1123</v>
      </c>
      <c r="B637" s="254" t="s">
        <v>66</v>
      </c>
      <c r="C637" s="255"/>
      <c r="D637" s="255"/>
      <c r="E637" s="255"/>
      <c r="F637" s="250">
        <f t="shared" si="36"/>
        <v>0</v>
      </c>
      <c r="G637" s="250">
        <f t="shared" si="37"/>
        <v>0</v>
      </c>
    </row>
    <row r="638" ht="20" customHeight="1" outlineLevel="2" spans="1:7">
      <c r="A638" s="253" t="s">
        <v>1124</v>
      </c>
      <c r="B638" s="254" t="s">
        <v>68</v>
      </c>
      <c r="C638" s="255"/>
      <c r="D638" s="255"/>
      <c r="E638" s="255"/>
      <c r="F638" s="250">
        <f t="shared" si="36"/>
        <v>0</v>
      </c>
      <c r="G638" s="250">
        <f t="shared" si="37"/>
        <v>0</v>
      </c>
    </row>
    <row r="639" ht="20" customHeight="1" outlineLevel="2" spans="1:7">
      <c r="A639" s="253" t="s">
        <v>1125</v>
      </c>
      <c r="B639" s="254" t="s">
        <v>82</v>
      </c>
      <c r="C639" s="255"/>
      <c r="D639" s="255"/>
      <c r="E639" s="255"/>
      <c r="F639" s="250">
        <f t="shared" ref="F639" si="38">IF(C639&gt;0,E639/C639,0)</f>
        <v>0</v>
      </c>
      <c r="G639" s="250">
        <f t="shared" ref="G639" si="39">IF(D639&gt;0,E639/D639,0)</f>
        <v>0</v>
      </c>
    </row>
    <row r="640" ht="20" customHeight="1" outlineLevel="2" spans="1:7">
      <c r="A640" s="253" t="s">
        <v>1126</v>
      </c>
      <c r="B640" s="254" t="s">
        <v>1127</v>
      </c>
      <c r="C640" s="255"/>
      <c r="D640" s="255"/>
      <c r="E640" s="255"/>
      <c r="F640" s="250">
        <f t="shared" ref="F640:F675" si="40">IF(C640&gt;0,E640/C640,0)</f>
        <v>0</v>
      </c>
      <c r="G640" s="250">
        <f t="shared" ref="G640:G675" si="41">IF(D640&gt;0,E640/D640,0)</f>
        <v>0</v>
      </c>
    </row>
    <row r="641" ht="20" customHeight="1" outlineLevel="1" spans="1:7">
      <c r="A641" s="251" t="s">
        <v>1128</v>
      </c>
      <c r="B641" s="252" t="s">
        <v>1129</v>
      </c>
      <c r="C641" s="198">
        <v>2358</v>
      </c>
      <c r="D641" s="198">
        <f>SUM(D642:D643)</f>
        <v>2660</v>
      </c>
      <c r="E641" s="198">
        <f>SUM(E642:E643)</f>
        <v>2358</v>
      </c>
      <c r="F641" s="250">
        <f t="shared" si="40"/>
        <v>1</v>
      </c>
      <c r="G641" s="250">
        <f t="shared" si="41"/>
        <v>0.886466165413534</v>
      </c>
    </row>
    <row r="642" ht="20" customHeight="1" outlineLevel="2" spans="1:7">
      <c r="A642" s="253" t="s">
        <v>1130</v>
      </c>
      <c r="B642" s="254" t="s">
        <v>1131</v>
      </c>
      <c r="C642" s="255">
        <v>250</v>
      </c>
      <c r="D642" s="255">
        <v>0</v>
      </c>
      <c r="E642" s="255">
        <v>250</v>
      </c>
      <c r="F642" s="250">
        <f t="shared" si="40"/>
        <v>1</v>
      </c>
      <c r="G642" s="250">
        <f t="shared" si="41"/>
        <v>0</v>
      </c>
    </row>
    <row r="643" ht="20" customHeight="1" outlineLevel="2" spans="1:7">
      <c r="A643" s="253" t="s">
        <v>1132</v>
      </c>
      <c r="B643" s="254" t="s">
        <v>1133</v>
      </c>
      <c r="C643" s="255">
        <v>2108</v>
      </c>
      <c r="D643" s="255">
        <v>2660</v>
      </c>
      <c r="E643" s="255">
        <v>2108</v>
      </c>
      <c r="F643" s="250">
        <f t="shared" si="40"/>
        <v>1</v>
      </c>
      <c r="G643" s="250">
        <f t="shared" si="41"/>
        <v>0.792481203007519</v>
      </c>
    </row>
    <row r="644" ht="20" customHeight="1" outlineLevel="1" spans="1:7">
      <c r="A644" s="251" t="s">
        <v>1134</v>
      </c>
      <c r="B644" s="252" t="s">
        <v>1135</v>
      </c>
      <c r="C644" s="198">
        <v>700</v>
      </c>
      <c r="D644" s="198">
        <f>SUM(D645:D646)</f>
        <v>40</v>
      </c>
      <c r="E644" s="198">
        <f>SUM(E645:E646)</f>
        <v>700</v>
      </c>
      <c r="F644" s="250">
        <f t="shared" si="40"/>
        <v>1</v>
      </c>
      <c r="G644" s="250">
        <f t="shared" si="41"/>
        <v>17.5</v>
      </c>
    </row>
    <row r="645" ht="20" customHeight="1" outlineLevel="2" spans="1:7">
      <c r="A645" s="253" t="s">
        <v>1136</v>
      </c>
      <c r="B645" s="254" t="s">
        <v>1137</v>
      </c>
      <c r="C645" s="255">
        <v>700</v>
      </c>
      <c r="D645" s="255">
        <v>40</v>
      </c>
      <c r="E645" s="255">
        <v>700</v>
      </c>
      <c r="F645" s="250">
        <f t="shared" si="40"/>
        <v>1</v>
      </c>
      <c r="G645" s="250">
        <f t="shared" si="41"/>
        <v>17.5</v>
      </c>
    </row>
    <row r="646" ht="20" customHeight="1" outlineLevel="2" spans="1:7">
      <c r="A646" s="253" t="s">
        <v>1138</v>
      </c>
      <c r="B646" s="254" t="s">
        <v>1139</v>
      </c>
      <c r="C646" s="255"/>
      <c r="D646" s="255"/>
      <c r="E646" s="255"/>
      <c r="F646" s="250">
        <f t="shared" si="40"/>
        <v>0</v>
      </c>
      <c r="G646" s="250">
        <f t="shared" si="41"/>
        <v>0</v>
      </c>
    </row>
    <row r="647" ht="20" customHeight="1" outlineLevel="1" spans="1:7">
      <c r="A647" s="251" t="s">
        <v>1140</v>
      </c>
      <c r="B647" s="252" t="s">
        <v>1141</v>
      </c>
      <c r="C647" s="198">
        <v>240</v>
      </c>
      <c r="D647" s="198">
        <f>SUM(D648:D649)</f>
        <v>5</v>
      </c>
      <c r="E647" s="198">
        <f>SUM(E648:E649)</f>
        <v>240</v>
      </c>
      <c r="F647" s="250">
        <f t="shared" si="40"/>
        <v>1</v>
      </c>
      <c r="G647" s="250">
        <f t="shared" si="41"/>
        <v>48</v>
      </c>
    </row>
    <row r="648" ht="20" customHeight="1" outlineLevel="2" spans="1:7">
      <c r="A648" s="253" t="s">
        <v>1142</v>
      </c>
      <c r="B648" s="254" t="s">
        <v>1143</v>
      </c>
      <c r="C648" s="255"/>
      <c r="D648" s="255"/>
      <c r="E648" s="255"/>
      <c r="F648" s="250">
        <f t="shared" si="40"/>
        <v>0</v>
      </c>
      <c r="G648" s="250">
        <f t="shared" si="41"/>
        <v>0</v>
      </c>
    </row>
    <row r="649" ht="20" customHeight="1" outlineLevel="2" spans="1:7">
      <c r="A649" s="253" t="s">
        <v>1144</v>
      </c>
      <c r="B649" s="254" t="s">
        <v>1145</v>
      </c>
      <c r="C649" s="255">
        <v>240</v>
      </c>
      <c r="D649" s="255">
        <v>5</v>
      </c>
      <c r="E649" s="255">
        <v>240</v>
      </c>
      <c r="F649" s="250">
        <f t="shared" si="40"/>
        <v>1</v>
      </c>
      <c r="G649" s="250">
        <f t="shared" si="41"/>
        <v>48</v>
      </c>
    </row>
    <row r="650" ht="20" customHeight="1" outlineLevel="1" spans="1:7">
      <c r="A650" s="251" t="s">
        <v>1146</v>
      </c>
      <c r="B650" s="252" t="s">
        <v>1147</v>
      </c>
      <c r="C650" s="198">
        <v>0</v>
      </c>
      <c r="D650" s="198">
        <f>SUM(D651:D652)</f>
        <v>0</v>
      </c>
      <c r="E650" s="198">
        <f>SUM(E651:E652)</f>
        <v>0</v>
      </c>
      <c r="F650" s="250">
        <f t="shared" si="40"/>
        <v>0</v>
      </c>
      <c r="G650" s="250">
        <f t="shared" si="41"/>
        <v>0</v>
      </c>
    </row>
    <row r="651" ht="20" customHeight="1" outlineLevel="2" spans="1:7">
      <c r="A651" s="253" t="s">
        <v>1148</v>
      </c>
      <c r="B651" s="254" t="s">
        <v>1149</v>
      </c>
      <c r="C651" s="255"/>
      <c r="D651" s="255"/>
      <c r="E651" s="255"/>
      <c r="F651" s="250">
        <f t="shared" si="40"/>
        <v>0</v>
      </c>
      <c r="G651" s="250">
        <f t="shared" si="41"/>
        <v>0</v>
      </c>
    </row>
    <row r="652" ht="20" customHeight="1" outlineLevel="2" spans="1:7">
      <c r="A652" s="253" t="s">
        <v>1150</v>
      </c>
      <c r="B652" s="254" t="s">
        <v>1151</v>
      </c>
      <c r="C652" s="255"/>
      <c r="D652" s="255"/>
      <c r="E652" s="255"/>
      <c r="F652" s="250">
        <f t="shared" si="40"/>
        <v>0</v>
      </c>
      <c r="G652" s="250">
        <f t="shared" si="41"/>
        <v>0</v>
      </c>
    </row>
    <row r="653" ht="20" customHeight="1" outlineLevel="1" spans="1:7">
      <c r="A653" s="251" t="s">
        <v>1152</v>
      </c>
      <c r="B653" s="252" t="s">
        <v>1153</v>
      </c>
      <c r="C653" s="198">
        <v>169</v>
      </c>
      <c r="D653" s="198">
        <f>SUM(D654:D655)</f>
        <v>179</v>
      </c>
      <c r="E653" s="198">
        <f>SUM(E654:E655)</f>
        <v>169</v>
      </c>
      <c r="F653" s="250">
        <f t="shared" si="40"/>
        <v>1</v>
      </c>
      <c r="G653" s="250">
        <f t="shared" si="41"/>
        <v>0.94413407821229</v>
      </c>
    </row>
    <row r="654" ht="20" customHeight="1" outlineLevel="2" spans="1:7">
      <c r="A654" s="253" t="s">
        <v>1154</v>
      </c>
      <c r="B654" s="254" t="s">
        <v>1155</v>
      </c>
      <c r="C654" s="255"/>
      <c r="D654" s="255"/>
      <c r="E654" s="255"/>
      <c r="F654" s="250">
        <f t="shared" si="40"/>
        <v>0</v>
      </c>
      <c r="G654" s="250">
        <f t="shared" si="41"/>
        <v>0</v>
      </c>
    </row>
    <row r="655" ht="20" customHeight="1" outlineLevel="2" spans="1:7">
      <c r="A655" s="253" t="s">
        <v>1156</v>
      </c>
      <c r="B655" s="254" t="s">
        <v>1157</v>
      </c>
      <c r="C655" s="255">
        <v>169</v>
      </c>
      <c r="D655" s="255">
        <v>179</v>
      </c>
      <c r="E655" s="255">
        <v>169</v>
      </c>
      <c r="F655" s="250">
        <f t="shared" si="40"/>
        <v>1</v>
      </c>
      <c r="G655" s="250">
        <f t="shared" si="41"/>
        <v>0.94413407821229</v>
      </c>
    </row>
    <row r="656" ht="20" customHeight="1" outlineLevel="1" spans="1:7">
      <c r="A656" s="251" t="s">
        <v>1158</v>
      </c>
      <c r="B656" s="252" t="s">
        <v>1159</v>
      </c>
      <c r="C656" s="198">
        <v>3893</v>
      </c>
      <c r="D656" s="198">
        <f>SUM(D657:D659)</f>
        <v>7266</v>
      </c>
      <c r="E656" s="198">
        <f>SUM(E657:E659)</f>
        <v>3893</v>
      </c>
      <c r="F656" s="250">
        <f t="shared" si="40"/>
        <v>1</v>
      </c>
      <c r="G656" s="250">
        <f t="shared" si="41"/>
        <v>0.535783099366914</v>
      </c>
    </row>
    <row r="657" ht="20" customHeight="1" outlineLevel="2" spans="1:7">
      <c r="A657" s="253" t="s">
        <v>1160</v>
      </c>
      <c r="B657" s="254" t="s">
        <v>1161</v>
      </c>
      <c r="C657" s="255"/>
      <c r="D657" s="255"/>
      <c r="E657" s="255"/>
      <c r="F657" s="250">
        <f t="shared" si="40"/>
        <v>0</v>
      </c>
      <c r="G657" s="250">
        <f t="shared" si="41"/>
        <v>0</v>
      </c>
    </row>
    <row r="658" ht="20" customHeight="1" outlineLevel="2" spans="1:7">
      <c r="A658" s="253" t="s">
        <v>1162</v>
      </c>
      <c r="B658" s="254" t="s">
        <v>1163</v>
      </c>
      <c r="C658" s="255">
        <v>3893</v>
      </c>
      <c r="D658" s="255">
        <v>3740</v>
      </c>
      <c r="E658" s="255">
        <v>3893</v>
      </c>
      <c r="F658" s="250">
        <f t="shared" si="40"/>
        <v>1</v>
      </c>
      <c r="G658" s="250">
        <f t="shared" si="41"/>
        <v>1.04090909090909</v>
      </c>
    </row>
    <row r="659" ht="20" customHeight="1" outlineLevel="2" spans="1:7">
      <c r="A659" s="253" t="s">
        <v>1164</v>
      </c>
      <c r="B659" s="254" t="s">
        <v>1165</v>
      </c>
      <c r="C659" s="255"/>
      <c r="D659" s="255">
        <v>3526</v>
      </c>
      <c r="E659" s="255"/>
      <c r="F659" s="250">
        <f t="shared" si="40"/>
        <v>0</v>
      </c>
      <c r="G659" s="250">
        <f t="shared" si="41"/>
        <v>0</v>
      </c>
    </row>
    <row r="660" ht="20" customHeight="1" outlineLevel="1" spans="1:7">
      <c r="A660" s="251" t="s">
        <v>1166</v>
      </c>
      <c r="B660" s="252" t="s">
        <v>1167</v>
      </c>
      <c r="C660" s="198">
        <v>0</v>
      </c>
      <c r="D660" s="198">
        <f>SUM(D661:D663)</f>
        <v>0</v>
      </c>
      <c r="E660" s="198">
        <f>SUM(E661:E663)</f>
        <v>0</v>
      </c>
      <c r="F660" s="250">
        <f t="shared" si="40"/>
        <v>0</v>
      </c>
      <c r="G660" s="250">
        <f t="shared" si="41"/>
        <v>0</v>
      </c>
    </row>
    <row r="661" ht="20" customHeight="1" outlineLevel="2" spans="1:7">
      <c r="A661" s="253" t="s">
        <v>1168</v>
      </c>
      <c r="B661" s="254" t="s">
        <v>1169</v>
      </c>
      <c r="C661" s="255"/>
      <c r="D661" s="255"/>
      <c r="E661" s="255"/>
      <c r="F661" s="250">
        <f t="shared" si="40"/>
        <v>0</v>
      </c>
      <c r="G661" s="250">
        <f t="shared" si="41"/>
        <v>0</v>
      </c>
    </row>
    <row r="662" ht="20" customHeight="1" outlineLevel="2" spans="1:7">
      <c r="A662" s="253" t="s">
        <v>1170</v>
      </c>
      <c r="B662" s="254" t="s">
        <v>1171</v>
      </c>
      <c r="C662" s="255"/>
      <c r="D662" s="255"/>
      <c r="E662" s="255"/>
      <c r="F662" s="250">
        <f t="shared" si="40"/>
        <v>0</v>
      </c>
      <c r="G662" s="250">
        <f t="shared" si="41"/>
        <v>0</v>
      </c>
    </row>
    <row r="663" ht="20" customHeight="1" outlineLevel="2" spans="1:7">
      <c r="A663" s="253" t="s">
        <v>1172</v>
      </c>
      <c r="B663" s="254" t="s">
        <v>1173</v>
      </c>
      <c r="C663" s="255"/>
      <c r="D663" s="255"/>
      <c r="E663" s="255"/>
      <c r="F663" s="250">
        <f t="shared" si="40"/>
        <v>0</v>
      </c>
      <c r="G663" s="250">
        <f t="shared" si="41"/>
        <v>0</v>
      </c>
    </row>
    <row r="664" ht="20" customHeight="1" outlineLevel="1" spans="1:7">
      <c r="A664" s="251" t="s">
        <v>1174</v>
      </c>
      <c r="B664" s="252" t="s">
        <v>1175</v>
      </c>
      <c r="C664" s="198">
        <v>20</v>
      </c>
      <c r="D664" s="198">
        <f>SUM(D665:D671)</f>
        <v>25</v>
      </c>
      <c r="E664" s="198">
        <f>SUM(E665:E671)</f>
        <v>20</v>
      </c>
      <c r="F664" s="250">
        <f t="shared" si="40"/>
        <v>1</v>
      </c>
      <c r="G664" s="250">
        <f t="shared" si="41"/>
        <v>0.8</v>
      </c>
    </row>
    <row r="665" ht="20" customHeight="1" outlineLevel="2" spans="1:7">
      <c r="A665" s="253" t="s">
        <v>1176</v>
      </c>
      <c r="B665" s="254" t="s">
        <v>64</v>
      </c>
      <c r="C665" s="255"/>
      <c r="D665" s="255"/>
      <c r="E665" s="255"/>
      <c r="F665" s="250">
        <f t="shared" si="40"/>
        <v>0</v>
      </c>
      <c r="G665" s="250">
        <f t="shared" si="41"/>
        <v>0</v>
      </c>
    </row>
    <row r="666" ht="20" customHeight="1" outlineLevel="2" spans="1:7">
      <c r="A666" s="253" t="s">
        <v>1177</v>
      </c>
      <c r="B666" s="254" t="s">
        <v>66</v>
      </c>
      <c r="C666" s="255">
        <v>11</v>
      </c>
      <c r="D666" s="255">
        <v>17</v>
      </c>
      <c r="E666" s="255">
        <v>11</v>
      </c>
      <c r="F666" s="250">
        <f t="shared" si="40"/>
        <v>1</v>
      </c>
      <c r="G666" s="250">
        <f t="shared" si="41"/>
        <v>0.647058823529412</v>
      </c>
    </row>
    <row r="667" ht="20" customHeight="1" outlineLevel="2" spans="1:7">
      <c r="A667" s="253" t="s">
        <v>1178</v>
      </c>
      <c r="B667" s="254" t="s">
        <v>68</v>
      </c>
      <c r="C667" s="255" t="s">
        <v>55</v>
      </c>
      <c r="D667" s="255" t="s">
        <v>55</v>
      </c>
      <c r="E667" s="255" t="s">
        <v>55</v>
      </c>
      <c r="F667" s="250" t="e">
        <f t="shared" si="40"/>
        <v>#VALUE!</v>
      </c>
      <c r="G667" s="250"/>
    </row>
    <row r="668" ht="20" customHeight="1" outlineLevel="2" spans="1:7">
      <c r="A668" s="253" t="s">
        <v>1179</v>
      </c>
      <c r="B668" s="254" t="s">
        <v>1180</v>
      </c>
      <c r="C668" s="255" t="s">
        <v>55</v>
      </c>
      <c r="D668" s="255" t="s">
        <v>55</v>
      </c>
      <c r="E668" s="255" t="s">
        <v>55</v>
      </c>
      <c r="F668" s="250" t="e">
        <f t="shared" si="40"/>
        <v>#VALUE!</v>
      </c>
      <c r="G668" s="250"/>
    </row>
    <row r="669" ht="20" customHeight="1" outlineLevel="2" spans="1:7">
      <c r="A669" s="253" t="s">
        <v>1181</v>
      </c>
      <c r="B669" s="254" t="s">
        <v>1182</v>
      </c>
      <c r="C669" s="255" t="s">
        <v>55</v>
      </c>
      <c r="D669" s="255" t="s">
        <v>55</v>
      </c>
      <c r="E669" s="255" t="s">
        <v>55</v>
      </c>
      <c r="F669" s="250" t="e">
        <f t="shared" si="40"/>
        <v>#VALUE!</v>
      </c>
      <c r="G669" s="250"/>
    </row>
    <row r="670" ht="20" customHeight="1" outlineLevel="2" spans="1:7">
      <c r="A670" s="253" t="s">
        <v>1183</v>
      </c>
      <c r="B670" s="254" t="s">
        <v>82</v>
      </c>
      <c r="C670" s="255" t="s">
        <v>55</v>
      </c>
      <c r="D670" s="255" t="s">
        <v>55</v>
      </c>
      <c r="E670" s="255" t="s">
        <v>55</v>
      </c>
      <c r="F670" s="250" t="e">
        <f t="shared" si="40"/>
        <v>#VALUE!</v>
      </c>
      <c r="G670" s="250"/>
    </row>
    <row r="671" ht="20" customHeight="1" outlineLevel="2" spans="1:7">
      <c r="A671" s="253" t="s">
        <v>1184</v>
      </c>
      <c r="B671" s="254" t="s">
        <v>1185</v>
      </c>
      <c r="C671" s="255">
        <v>9</v>
      </c>
      <c r="D671" s="255">
        <v>8</v>
      </c>
      <c r="E671" s="255">
        <v>9</v>
      </c>
      <c r="F671" s="250">
        <f t="shared" si="40"/>
        <v>1</v>
      </c>
      <c r="G671" s="250">
        <f t="shared" si="41"/>
        <v>1.125</v>
      </c>
    </row>
    <row r="672" ht="20" customHeight="1" outlineLevel="1" spans="1:7">
      <c r="A672" s="251" t="s">
        <v>1186</v>
      </c>
      <c r="B672" s="252" t="s">
        <v>1187</v>
      </c>
      <c r="C672" s="198">
        <v>0</v>
      </c>
      <c r="D672" s="198">
        <f>SUM(D673:D674)</f>
        <v>0</v>
      </c>
      <c r="E672" s="198">
        <f>SUM(E673:E674)</f>
        <v>0</v>
      </c>
      <c r="F672" s="250">
        <f t="shared" si="40"/>
        <v>0</v>
      </c>
      <c r="G672" s="250">
        <f t="shared" si="41"/>
        <v>0</v>
      </c>
    </row>
    <row r="673" ht="20" customHeight="1" outlineLevel="2" spans="1:7">
      <c r="A673" s="253" t="s">
        <v>1188</v>
      </c>
      <c r="B673" s="254" t="s">
        <v>1189</v>
      </c>
      <c r="C673" s="255"/>
      <c r="D673" s="255"/>
      <c r="E673" s="255"/>
      <c r="F673" s="250">
        <f t="shared" si="40"/>
        <v>0</v>
      </c>
      <c r="G673" s="250">
        <f t="shared" si="41"/>
        <v>0</v>
      </c>
    </row>
    <row r="674" ht="20" customHeight="1" outlineLevel="2" spans="1:7">
      <c r="A674" s="253" t="s">
        <v>1190</v>
      </c>
      <c r="B674" s="254" t="s">
        <v>1191</v>
      </c>
      <c r="C674" s="255"/>
      <c r="D674" s="255"/>
      <c r="E674" s="255"/>
      <c r="F674" s="250">
        <f t="shared" si="40"/>
        <v>0</v>
      </c>
      <c r="G674" s="250">
        <f t="shared" si="41"/>
        <v>0</v>
      </c>
    </row>
    <row r="675" ht="20" customHeight="1" outlineLevel="1" spans="1:7">
      <c r="A675" s="251" t="s">
        <v>1192</v>
      </c>
      <c r="B675" s="252" t="s">
        <v>1193</v>
      </c>
      <c r="C675" s="198">
        <v>990</v>
      </c>
      <c r="D675" s="198">
        <f t="shared" ref="D675:E675" si="42">SUM(D676)</f>
        <v>28</v>
      </c>
      <c r="E675" s="198">
        <f t="shared" si="42"/>
        <v>990</v>
      </c>
      <c r="F675" s="250">
        <f t="shared" si="40"/>
        <v>1</v>
      </c>
      <c r="G675" s="250">
        <f t="shared" si="41"/>
        <v>35.3571428571429</v>
      </c>
    </row>
    <row r="676" ht="20" customHeight="1" outlineLevel="2" spans="1:7">
      <c r="A676" s="253" t="s">
        <v>1194</v>
      </c>
      <c r="B676" s="254" t="s">
        <v>1193</v>
      </c>
      <c r="C676" s="255">
        <v>990</v>
      </c>
      <c r="D676" s="255">
        <v>28</v>
      </c>
      <c r="E676" s="255">
        <v>990</v>
      </c>
      <c r="F676" s="250">
        <f t="shared" ref="F676" si="43">IF(C676&gt;0,E676/C676,0)</f>
        <v>1</v>
      </c>
      <c r="G676" s="250">
        <f t="shared" ref="G676" si="44">IF(D676&gt;0,E676/D676,0)</f>
        <v>35.3571428571429</v>
      </c>
    </row>
    <row r="677" ht="20" customHeight="1" spans="1:7">
      <c r="A677" s="249" t="s">
        <v>1195</v>
      </c>
      <c r="B677" s="85" t="s">
        <v>1196</v>
      </c>
      <c r="C677" s="198">
        <f>SUM(C678,C683,C698,C702,C714,C717,C721,C726,C730,C734,C737,C746,C748)</f>
        <v>6777</v>
      </c>
      <c r="D677" s="198">
        <f>SUM(D678,D683,D698,D702,D714,D717,D721,D726,D730,D734,D737,D746,D748)</f>
        <v>4450</v>
      </c>
      <c r="E677" s="198">
        <f>SUM(E678,E683,E698,E702,E714,E717,E721,E726,E730,E734,E737,E746,E748)</f>
        <v>4450</v>
      </c>
      <c r="F677" s="250">
        <f t="shared" ref="F677:F740" si="45">IF(C677&gt;0,E677/C677,0)</f>
        <v>0.656632728345876</v>
      </c>
      <c r="G677" s="250">
        <f t="shared" ref="G677:G740" si="46">IF(D677&gt;0,E677/D677,0)</f>
        <v>1</v>
      </c>
    </row>
    <row r="678" ht="20" customHeight="1" outlineLevel="1" spans="1:7">
      <c r="A678" s="251" t="s">
        <v>1197</v>
      </c>
      <c r="B678" s="252" t="s">
        <v>1198</v>
      </c>
      <c r="C678" s="198">
        <v>395</v>
      </c>
      <c r="D678" s="198">
        <f>SUM(D679:D682)</f>
        <v>3</v>
      </c>
      <c r="E678" s="198">
        <f>SUM(E679:E682)</f>
        <v>3</v>
      </c>
      <c r="F678" s="250">
        <f t="shared" si="45"/>
        <v>0.00759493670886076</v>
      </c>
      <c r="G678" s="250">
        <f t="shared" si="46"/>
        <v>1</v>
      </c>
    </row>
    <row r="679" ht="20" customHeight="1" outlineLevel="2" spans="1:7">
      <c r="A679" s="253" t="s">
        <v>1199</v>
      </c>
      <c r="B679" s="254" t="s">
        <v>64</v>
      </c>
      <c r="C679" s="255">
        <v>15</v>
      </c>
      <c r="D679" s="255">
        <v>2</v>
      </c>
      <c r="E679" s="255">
        <v>2</v>
      </c>
      <c r="F679" s="250">
        <f t="shared" si="45"/>
        <v>0.133333333333333</v>
      </c>
      <c r="G679" s="250">
        <f t="shared" si="46"/>
        <v>1</v>
      </c>
    </row>
    <row r="680" ht="20" customHeight="1" outlineLevel="2" spans="1:7">
      <c r="A680" s="253" t="s">
        <v>1200</v>
      </c>
      <c r="B680" s="254" t="s">
        <v>66</v>
      </c>
      <c r="C680" s="255">
        <v>150</v>
      </c>
      <c r="D680" s="255"/>
      <c r="E680" s="255"/>
      <c r="F680" s="250">
        <f t="shared" si="45"/>
        <v>0</v>
      </c>
      <c r="G680" s="250">
        <f t="shared" si="46"/>
        <v>0</v>
      </c>
    </row>
    <row r="681" ht="20" customHeight="1" outlineLevel="2" spans="1:7">
      <c r="A681" s="253" t="s">
        <v>1201</v>
      </c>
      <c r="B681" s="254" t="s">
        <v>68</v>
      </c>
      <c r="C681" s="255"/>
      <c r="D681" s="255"/>
      <c r="E681" s="255"/>
      <c r="F681" s="250">
        <f t="shared" si="45"/>
        <v>0</v>
      </c>
      <c r="G681" s="250">
        <f t="shared" si="46"/>
        <v>0</v>
      </c>
    </row>
    <row r="682" ht="20" customHeight="1" outlineLevel="2" spans="1:7">
      <c r="A682" s="253" t="s">
        <v>1202</v>
      </c>
      <c r="B682" s="254" t="s">
        <v>1203</v>
      </c>
      <c r="C682" s="255">
        <v>230</v>
      </c>
      <c r="D682" s="255">
        <v>1</v>
      </c>
      <c r="E682" s="255">
        <v>1</v>
      </c>
      <c r="F682" s="250">
        <f t="shared" si="45"/>
        <v>0.00434782608695652</v>
      </c>
      <c r="G682" s="250">
        <f t="shared" si="46"/>
        <v>1</v>
      </c>
    </row>
    <row r="683" ht="20" customHeight="1" outlineLevel="1" spans="1:7">
      <c r="A683" s="251" t="s">
        <v>1204</v>
      </c>
      <c r="B683" s="252" t="s">
        <v>1205</v>
      </c>
      <c r="C683" s="198">
        <v>0</v>
      </c>
      <c r="D683" s="198">
        <f>SUM(D684:D697)</f>
        <v>400</v>
      </c>
      <c r="E683" s="198">
        <f>SUM(E684:E697)</f>
        <v>400</v>
      </c>
      <c r="F683" s="250">
        <f t="shared" si="45"/>
        <v>0</v>
      </c>
      <c r="G683" s="250">
        <f t="shared" si="46"/>
        <v>1</v>
      </c>
    </row>
    <row r="684" ht="20" customHeight="1" outlineLevel="2" spans="1:7">
      <c r="A684" s="253" t="s">
        <v>1206</v>
      </c>
      <c r="B684" s="254" t="s">
        <v>1207</v>
      </c>
      <c r="C684" s="255"/>
      <c r="D684" s="255">
        <v>400</v>
      </c>
      <c r="E684" s="255">
        <v>400</v>
      </c>
      <c r="F684" s="250">
        <f t="shared" si="45"/>
        <v>0</v>
      </c>
      <c r="G684" s="250">
        <f t="shared" si="46"/>
        <v>1</v>
      </c>
    </row>
    <row r="685" ht="20" customHeight="1" outlineLevel="2" spans="1:7">
      <c r="A685" s="253" t="s">
        <v>1208</v>
      </c>
      <c r="B685" s="254" t="s">
        <v>1209</v>
      </c>
      <c r="C685" s="255"/>
      <c r="D685" s="255"/>
      <c r="E685" s="255"/>
      <c r="F685" s="250">
        <f t="shared" si="45"/>
        <v>0</v>
      </c>
      <c r="G685" s="250">
        <f t="shared" si="46"/>
        <v>0</v>
      </c>
    </row>
    <row r="686" ht="20" customHeight="1" outlineLevel="2" spans="1:7">
      <c r="A686" s="253" t="s">
        <v>1210</v>
      </c>
      <c r="B686" s="254" t="s">
        <v>1211</v>
      </c>
      <c r="C686" s="255"/>
      <c r="D686" s="255"/>
      <c r="E686" s="255"/>
      <c r="F686" s="250">
        <f t="shared" si="45"/>
        <v>0</v>
      </c>
      <c r="G686" s="250">
        <f t="shared" si="46"/>
        <v>0</v>
      </c>
    </row>
    <row r="687" ht="20" customHeight="1" outlineLevel="2" spans="1:7">
      <c r="A687" s="253" t="s">
        <v>1212</v>
      </c>
      <c r="B687" s="254" t="s">
        <v>1213</v>
      </c>
      <c r="C687" s="255"/>
      <c r="D687" s="255"/>
      <c r="E687" s="255"/>
      <c r="F687" s="250">
        <f t="shared" si="45"/>
        <v>0</v>
      </c>
      <c r="G687" s="250">
        <f t="shared" si="46"/>
        <v>0</v>
      </c>
    </row>
    <row r="688" ht="20" customHeight="1" outlineLevel="2" spans="1:7">
      <c r="A688" s="253" t="s">
        <v>1214</v>
      </c>
      <c r="B688" s="254" t="s">
        <v>1215</v>
      </c>
      <c r="C688" s="255"/>
      <c r="D688" s="255"/>
      <c r="E688" s="255"/>
      <c r="F688" s="250">
        <f t="shared" si="45"/>
        <v>0</v>
      </c>
      <c r="G688" s="250">
        <f t="shared" si="46"/>
        <v>0</v>
      </c>
    </row>
    <row r="689" ht="20" customHeight="1" outlineLevel="2" spans="1:7">
      <c r="A689" s="253" t="s">
        <v>1216</v>
      </c>
      <c r="B689" s="254" t="s">
        <v>1217</v>
      </c>
      <c r="C689" s="255"/>
      <c r="D689" s="255"/>
      <c r="E689" s="255"/>
      <c r="F689" s="250">
        <f t="shared" si="45"/>
        <v>0</v>
      </c>
      <c r="G689" s="250">
        <f t="shared" si="46"/>
        <v>0</v>
      </c>
    </row>
    <row r="690" ht="20" customHeight="1" outlineLevel="2" spans="1:7">
      <c r="A690" s="253" t="s">
        <v>1218</v>
      </c>
      <c r="B690" s="254" t="s">
        <v>1219</v>
      </c>
      <c r="C690" s="255"/>
      <c r="D690" s="255"/>
      <c r="E690" s="255"/>
      <c r="F690" s="250">
        <f t="shared" si="45"/>
        <v>0</v>
      </c>
      <c r="G690" s="250">
        <f t="shared" si="46"/>
        <v>0</v>
      </c>
    </row>
    <row r="691" ht="20" customHeight="1" outlineLevel="2" spans="1:7">
      <c r="A691" s="253" t="s">
        <v>1220</v>
      </c>
      <c r="B691" s="254" t="s">
        <v>1221</v>
      </c>
      <c r="C691" s="255"/>
      <c r="D691" s="255"/>
      <c r="E691" s="255"/>
      <c r="F691" s="250">
        <f t="shared" si="45"/>
        <v>0</v>
      </c>
      <c r="G691" s="250">
        <f t="shared" si="46"/>
        <v>0</v>
      </c>
    </row>
    <row r="692" ht="20" customHeight="1" outlineLevel="2" spans="1:7">
      <c r="A692" s="253" t="s">
        <v>1222</v>
      </c>
      <c r="B692" s="254" t="s">
        <v>1223</v>
      </c>
      <c r="C692" s="255"/>
      <c r="D692" s="255"/>
      <c r="E692" s="255"/>
      <c r="F692" s="250">
        <f t="shared" si="45"/>
        <v>0</v>
      </c>
      <c r="G692" s="250">
        <f t="shared" si="46"/>
        <v>0</v>
      </c>
    </row>
    <row r="693" ht="20" customHeight="1" outlineLevel="2" spans="1:7">
      <c r="A693" s="253" t="s">
        <v>1224</v>
      </c>
      <c r="B693" s="254" t="s">
        <v>1225</v>
      </c>
      <c r="C693" s="255"/>
      <c r="D693" s="255"/>
      <c r="E693" s="255"/>
      <c r="F693" s="250">
        <f t="shared" si="45"/>
        <v>0</v>
      </c>
      <c r="G693" s="250">
        <f t="shared" si="46"/>
        <v>0</v>
      </c>
    </row>
    <row r="694" ht="20" customHeight="1" outlineLevel="2" spans="1:7">
      <c r="A694" s="253" t="s">
        <v>1226</v>
      </c>
      <c r="B694" s="254" t="s">
        <v>1227</v>
      </c>
      <c r="C694" s="255"/>
      <c r="D694" s="255"/>
      <c r="E694" s="255"/>
      <c r="F694" s="250">
        <f t="shared" si="45"/>
        <v>0</v>
      </c>
      <c r="G694" s="250">
        <f t="shared" si="46"/>
        <v>0</v>
      </c>
    </row>
    <row r="695" ht="20" customHeight="1" outlineLevel="2" spans="1:7">
      <c r="A695" s="253" t="s">
        <v>1228</v>
      </c>
      <c r="B695" s="254" t="s">
        <v>1229</v>
      </c>
      <c r="C695" s="255"/>
      <c r="D695" s="255"/>
      <c r="E695" s="255"/>
      <c r="F695" s="250">
        <f t="shared" si="45"/>
        <v>0</v>
      </c>
      <c r="G695" s="250">
        <f t="shared" si="46"/>
        <v>0</v>
      </c>
    </row>
    <row r="696" ht="20" customHeight="1" outlineLevel="2" spans="1:7">
      <c r="A696" s="253" t="s">
        <v>1230</v>
      </c>
      <c r="B696" s="254" t="s">
        <v>1231</v>
      </c>
      <c r="C696" s="255"/>
      <c r="D696" s="255"/>
      <c r="E696" s="255"/>
      <c r="F696" s="250">
        <f t="shared" si="45"/>
        <v>0</v>
      </c>
      <c r="G696" s="250">
        <f t="shared" si="46"/>
        <v>0</v>
      </c>
    </row>
    <row r="697" ht="20" customHeight="1" outlineLevel="2" spans="1:7">
      <c r="A697" s="253" t="s">
        <v>1232</v>
      </c>
      <c r="B697" s="254" t="s">
        <v>1233</v>
      </c>
      <c r="C697" s="255"/>
      <c r="D697" s="255"/>
      <c r="E697" s="255"/>
      <c r="F697" s="250">
        <f t="shared" si="45"/>
        <v>0</v>
      </c>
      <c r="G697" s="250">
        <f t="shared" si="46"/>
        <v>0</v>
      </c>
    </row>
    <row r="698" ht="20" customHeight="1" outlineLevel="1" spans="1:7">
      <c r="A698" s="251" t="s">
        <v>1234</v>
      </c>
      <c r="B698" s="252" t="s">
        <v>1235</v>
      </c>
      <c r="C698" s="198">
        <v>2910</v>
      </c>
      <c r="D698" s="198">
        <f>SUM(D699:D701)</f>
        <v>1804</v>
      </c>
      <c r="E698" s="198">
        <f>SUM(E699:E701)</f>
        <v>1804</v>
      </c>
      <c r="F698" s="250">
        <f t="shared" si="45"/>
        <v>0.619931271477663</v>
      </c>
      <c r="G698" s="250">
        <f t="shared" si="46"/>
        <v>1</v>
      </c>
    </row>
    <row r="699" ht="20" customHeight="1" outlineLevel="2" spans="1:7">
      <c r="A699" s="253" t="s">
        <v>1236</v>
      </c>
      <c r="B699" s="254" t="s">
        <v>1237</v>
      </c>
      <c r="C699" s="255" t="s">
        <v>55</v>
      </c>
      <c r="D699" s="255" t="s">
        <v>55</v>
      </c>
      <c r="E699" s="255" t="s">
        <v>55</v>
      </c>
      <c r="F699" s="250" t="e">
        <f t="shared" si="45"/>
        <v>#VALUE!</v>
      </c>
      <c r="G699" s="250"/>
    </row>
    <row r="700" ht="20" customHeight="1" outlineLevel="2" spans="1:7">
      <c r="A700" s="253" t="s">
        <v>1238</v>
      </c>
      <c r="B700" s="254" t="s">
        <v>1239</v>
      </c>
      <c r="C700" s="255">
        <v>2910</v>
      </c>
      <c r="D700" s="255">
        <f>1403+401</f>
        <v>1804</v>
      </c>
      <c r="E700" s="255">
        <f>1403+401</f>
        <v>1804</v>
      </c>
      <c r="F700" s="250">
        <f t="shared" si="45"/>
        <v>0.619931271477663</v>
      </c>
      <c r="G700" s="250">
        <f t="shared" si="46"/>
        <v>1</v>
      </c>
    </row>
    <row r="701" ht="20" customHeight="1" outlineLevel="2" spans="1:7">
      <c r="A701" s="253" t="s">
        <v>1240</v>
      </c>
      <c r="B701" s="254" t="s">
        <v>1241</v>
      </c>
      <c r="C701" s="255"/>
      <c r="D701" s="255"/>
      <c r="E701" s="255"/>
      <c r="F701" s="250">
        <f t="shared" si="45"/>
        <v>0</v>
      </c>
      <c r="G701" s="250">
        <f t="shared" si="46"/>
        <v>0</v>
      </c>
    </row>
    <row r="702" ht="20" customHeight="1" outlineLevel="1" spans="1:7">
      <c r="A702" s="251" t="s">
        <v>1242</v>
      </c>
      <c r="B702" s="252" t="s">
        <v>1243</v>
      </c>
      <c r="C702" s="198">
        <v>2040</v>
      </c>
      <c r="D702" s="198">
        <f>SUM(D703:D713)</f>
        <v>1187</v>
      </c>
      <c r="E702" s="198">
        <f>SUM(E703:E713)</f>
        <v>1187</v>
      </c>
      <c r="F702" s="250">
        <f t="shared" si="45"/>
        <v>0.581862745098039</v>
      </c>
      <c r="G702" s="250">
        <f t="shared" si="46"/>
        <v>1</v>
      </c>
    </row>
    <row r="703" ht="20" customHeight="1" outlineLevel="2" spans="1:7">
      <c r="A703" s="253" t="s">
        <v>1244</v>
      </c>
      <c r="B703" s="254" t="s">
        <v>1245</v>
      </c>
      <c r="C703" s="255">
        <v>120</v>
      </c>
      <c r="D703" s="255">
        <v>34</v>
      </c>
      <c r="E703" s="255">
        <v>34</v>
      </c>
      <c r="F703" s="250">
        <f t="shared" si="45"/>
        <v>0.283333333333333</v>
      </c>
      <c r="G703" s="250"/>
    </row>
    <row r="704" ht="20" customHeight="1" outlineLevel="2" spans="1:7">
      <c r="A704" s="253" t="s">
        <v>1246</v>
      </c>
      <c r="B704" s="254" t="s">
        <v>1247</v>
      </c>
      <c r="C704" s="255" t="s">
        <v>55</v>
      </c>
      <c r="D704" s="255" t="s">
        <v>55</v>
      </c>
      <c r="E704" s="255" t="s">
        <v>55</v>
      </c>
      <c r="F704" s="250" t="e">
        <f t="shared" si="45"/>
        <v>#VALUE!</v>
      </c>
      <c r="G704" s="250"/>
    </row>
    <row r="705" ht="20" customHeight="1" outlineLevel="2" spans="1:7">
      <c r="A705" s="253" t="s">
        <v>1248</v>
      </c>
      <c r="B705" s="254" t="s">
        <v>1249</v>
      </c>
      <c r="C705" s="255" t="s">
        <v>55</v>
      </c>
      <c r="D705" s="255" t="s">
        <v>55</v>
      </c>
      <c r="E705" s="255" t="s">
        <v>55</v>
      </c>
      <c r="F705" s="250" t="e">
        <f t="shared" si="45"/>
        <v>#VALUE!</v>
      </c>
      <c r="G705" s="250"/>
    </row>
    <row r="706" ht="20" customHeight="1" outlineLevel="2" spans="1:7">
      <c r="A706" s="253" t="s">
        <v>1250</v>
      </c>
      <c r="B706" s="254" t="s">
        <v>1251</v>
      </c>
      <c r="C706" s="255" t="s">
        <v>55</v>
      </c>
      <c r="D706" s="255" t="s">
        <v>55</v>
      </c>
      <c r="E706" s="255" t="s">
        <v>55</v>
      </c>
      <c r="F706" s="250" t="e">
        <f t="shared" si="45"/>
        <v>#VALUE!</v>
      </c>
      <c r="G706" s="250"/>
    </row>
    <row r="707" ht="20" customHeight="1" outlineLevel="2" spans="1:7">
      <c r="A707" s="253" t="s">
        <v>1252</v>
      </c>
      <c r="B707" s="254" t="s">
        <v>1253</v>
      </c>
      <c r="C707" s="255" t="s">
        <v>55</v>
      </c>
      <c r="D707" s="255" t="s">
        <v>55</v>
      </c>
      <c r="E707" s="255" t="s">
        <v>55</v>
      </c>
      <c r="F707" s="250" t="e">
        <f t="shared" si="45"/>
        <v>#VALUE!</v>
      </c>
      <c r="G707" s="250"/>
    </row>
    <row r="708" ht="20" customHeight="1" outlineLevel="2" spans="1:7">
      <c r="A708" s="253" t="s">
        <v>1254</v>
      </c>
      <c r="B708" s="254" t="s">
        <v>1255</v>
      </c>
      <c r="C708" s="255" t="s">
        <v>55</v>
      </c>
      <c r="D708" s="255" t="s">
        <v>55</v>
      </c>
      <c r="E708" s="255" t="s">
        <v>55</v>
      </c>
      <c r="F708" s="250" t="e">
        <f t="shared" si="45"/>
        <v>#VALUE!</v>
      </c>
      <c r="G708" s="250"/>
    </row>
    <row r="709" ht="20" customHeight="1" outlineLevel="2" spans="1:7">
      <c r="A709" s="253" t="s">
        <v>1256</v>
      </c>
      <c r="B709" s="254" t="s">
        <v>1257</v>
      </c>
      <c r="C709" s="255" t="s">
        <v>55</v>
      </c>
      <c r="D709" s="255" t="s">
        <v>55</v>
      </c>
      <c r="E709" s="255" t="s">
        <v>55</v>
      </c>
      <c r="F709" s="250" t="e">
        <f t="shared" si="45"/>
        <v>#VALUE!</v>
      </c>
      <c r="G709" s="250"/>
    </row>
    <row r="710" ht="20" customHeight="1" outlineLevel="2" spans="1:7">
      <c r="A710" s="253" t="s">
        <v>1258</v>
      </c>
      <c r="B710" s="254" t="s">
        <v>1259</v>
      </c>
      <c r="C710" s="255">
        <v>250</v>
      </c>
      <c r="D710" s="255">
        <v>432</v>
      </c>
      <c r="E710" s="255">
        <v>432</v>
      </c>
      <c r="F710" s="250">
        <f t="shared" si="45"/>
        <v>1.728</v>
      </c>
      <c r="G710" s="250">
        <f t="shared" si="46"/>
        <v>1</v>
      </c>
    </row>
    <row r="711" ht="20" customHeight="1" outlineLevel="2" spans="1:7">
      <c r="A711" s="253" t="s">
        <v>1260</v>
      </c>
      <c r="B711" s="254" t="s">
        <v>1261</v>
      </c>
      <c r="C711" s="255">
        <v>20</v>
      </c>
      <c r="D711" s="255">
        <v>0</v>
      </c>
      <c r="E711" s="255">
        <v>0</v>
      </c>
      <c r="F711" s="250">
        <f t="shared" si="45"/>
        <v>0</v>
      </c>
      <c r="G711" s="250">
        <f t="shared" si="46"/>
        <v>0</v>
      </c>
    </row>
    <row r="712" ht="20" customHeight="1" outlineLevel="2" spans="1:7">
      <c r="A712" s="253" t="s">
        <v>1262</v>
      </c>
      <c r="B712" s="254" t="s">
        <v>1263</v>
      </c>
      <c r="C712" s="255">
        <v>1600</v>
      </c>
      <c r="D712" s="255">
        <v>565</v>
      </c>
      <c r="E712" s="255">
        <v>565</v>
      </c>
      <c r="F712" s="250">
        <f t="shared" si="45"/>
        <v>0.353125</v>
      </c>
      <c r="G712" s="250">
        <f t="shared" si="46"/>
        <v>1</v>
      </c>
    </row>
    <row r="713" ht="20" customHeight="1" outlineLevel="2" spans="1:7">
      <c r="A713" s="253" t="s">
        <v>1264</v>
      </c>
      <c r="B713" s="254" t="s">
        <v>1265</v>
      </c>
      <c r="C713" s="255">
        <v>50</v>
      </c>
      <c r="D713" s="255">
        <v>156</v>
      </c>
      <c r="E713" s="255">
        <v>156</v>
      </c>
      <c r="F713" s="250">
        <f t="shared" si="45"/>
        <v>3.12</v>
      </c>
      <c r="G713" s="250">
        <f t="shared" si="46"/>
        <v>1</v>
      </c>
    </row>
    <row r="714" ht="20" customHeight="1" outlineLevel="1" spans="1:7">
      <c r="A714" s="251" t="s">
        <v>1266</v>
      </c>
      <c r="B714" s="252" t="s">
        <v>1267</v>
      </c>
      <c r="C714" s="198">
        <v>0</v>
      </c>
      <c r="D714" s="198">
        <f>SUM(D715:D716)</f>
        <v>0</v>
      </c>
      <c r="E714" s="198">
        <f>SUM(E715:E716)</f>
        <v>0</v>
      </c>
      <c r="F714" s="250">
        <f t="shared" si="45"/>
        <v>0</v>
      </c>
      <c r="G714" s="250">
        <f t="shared" si="46"/>
        <v>0</v>
      </c>
    </row>
    <row r="715" ht="20" customHeight="1" outlineLevel="2" spans="1:7">
      <c r="A715" s="253" t="s">
        <v>1268</v>
      </c>
      <c r="B715" s="254" t="s">
        <v>1269</v>
      </c>
      <c r="C715" s="255"/>
      <c r="D715" s="255"/>
      <c r="E715" s="255"/>
      <c r="F715" s="250">
        <f t="shared" si="45"/>
        <v>0</v>
      </c>
      <c r="G715" s="250">
        <f t="shared" si="46"/>
        <v>0</v>
      </c>
    </row>
    <row r="716" ht="20" customHeight="1" outlineLevel="2" spans="1:7">
      <c r="A716" s="253" t="s">
        <v>1270</v>
      </c>
      <c r="B716" s="254" t="s">
        <v>1271</v>
      </c>
      <c r="C716" s="255"/>
      <c r="D716" s="255"/>
      <c r="E716" s="255"/>
      <c r="F716" s="250">
        <f t="shared" si="45"/>
        <v>0</v>
      </c>
      <c r="G716" s="250">
        <f t="shared" si="46"/>
        <v>0</v>
      </c>
    </row>
    <row r="717" ht="20" customHeight="1" outlineLevel="1" spans="1:7">
      <c r="A717" s="251" t="s">
        <v>1272</v>
      </c>
      <c r="B717" s="252" t="s">
        <v>1273</v>
      </c>
      <c r="C717" s="198">
        <v>82</v>
      </c>
      <c r="D717" s="198">
        <f>SUM(D718:D720)</f>
        <v>190</v>
      </c>
      <c r="E717" s="198">
        <f>SUM(E718:E720)</f>
        <v>190</v>
      </c>
      <c r="F717" s="250">
        <f t="shared" si="45"/>
        <v>2.31707317073171</v>
      </c>
      <c r="G717" s="250">
        <f t="shared" si="46"/>
        <v>1</v>
      </c>
    </row>
    <row r="718" ht="20" customHeight="1" outlineLevel="2" spans="1:7">
      <c r="A718" s="253" t="s">
        <v>1274</v>
      </c>
      <c r="B718" s="254" t="s">
        <v>1275</v>
      </c>
      <c r="C718" s="255">
        <v>2</v>
      </c>
      <c r="D718" s="255">
        <v>0</v>
      </c>
      <c r="E718" s="255">
        <v>0</v>
      </c>
      <c r="F718" s="250">
        <f t="shared" si="45"/>
        <v>0</v>
      </c>
      <c r="G718" s="250">
        <f t="shared" si="46"/>
        <v>0</v>
      </c>
    </row>
    <row r="719" ht="20" customHeight="1" outlineLevel="2" spans="1:7">
      <c r="A719" s="253" t="s">
        <v>1276</v>
      </c>
      <c r="B719" s="254" t="s">
        <v>1277</v>
      </c>
      <c r="C719" s="255">
        <v>20</v>
      </c>
      <c r="D719" s="255">
        <v>18</v>
      </c>
      <c r="E719" s="255">
        <v>18</v>
      </c>
      <c r="F719" s="250">
        <f t="shared" si="45"/>
        <v>0.9</v>
      </c>
      <c r="G719" s="250">
        <f t="shared" si="46"/>
        <v>1</v>
      </c>
    </row>
    <row r="720" ht="20" customHeight="1" outlineLevel="2" spans="1:7">
      <c r="A720" s="253" t="s">
        <v>1278</v>
      </c>
      <c r="B720" s="254" t="s">
        <v>1279</v>
      </c>
      <c r="C720" s="255">
        <v>60</v>
      </c>
      <c r="D720" s="255">
        <v>172</v>
      </c>
      <c r="E720" s="255">
        <v>172</v>
      </c>
      <c r="F720" s="250">
        <f t="shared" si="45"/>
        <v>2.86666666666667</v>
      </c>
      <c r="G720" s="250">
        <f t="shared" si="46"/>
        <v>1</v>
      </c>
    </row>
    <row r="721" ht="20" customHeight="1" outlineLevel="1" spans="1:7">
      <c r="A721" s="251" t="s">
        <v>1280</v>
      </c>
      <c r="B721" s="252" t="s">
        <v>1281</v>
      </c>
      <c r="C721" s="198">
        <v>0</v>
      </c>
      <c r="D721" s="198">
        <f>SUM(D722:D725)</f>
        <v>0</v>
      </c>
      <c r="E721" s="198">
        <f>SUM(E722:E725)</f>
        <v>0</v>
      </c>
      <c r="F721" s="250">
        <f t="shared" si="45"/>
        <v>0</v>
      </c>
      <c r="G721" s="250">
        <f t="shared" si="46"/>
        <v>0</v>
      </c>
    </row>
    <row r="722" ht="20" customHeight="1" outlineLevel="2" spans="1:7">
      <c r="A722" s="253" t="s">
        <v>1282</v>
      </c>
      <c r="B722" s="254" t="s">
        <v>1283</v>
      </c>
      <c r="C722" s="255"/>
      <c r="D722" s="255"/>
      <c r="E722" s="255"/>
      <c r="F722" s="250">
        <f t="shared" si="45"/>
        <v>0</v>
      </c>
      <c r="G722" s="250">
        <f t="shared" si="46"/>
        <v>0</v>
      </c>
    </row>
    <row r="723" ht="20" customHeight="1" outlineLevel="2" spans="1:7">
      <c r="A723" s="253" t="s">
        <v>1284</v>
      </c>
      <c r="B723" s="254" t="s">
        <v>1285</v>
      </c>
      <c r="C723" s="255"/>
      <c r="D723" s="255"/>
      <c r="E723" s="255"/>
      <c r="F723" s="250">
        <f t="shared" si="45"/>
        <v>0</v>
      </c>
      <c r="G723" s="250">
        <f t="shared" si="46"/>
        <v>0</v>
      </c>
    </row>
    <row r="724" ht="20" customHeight="1" outlineLevel="2" spans="1:7">
      <c r="A724" s="253" t="s">
        <v>1286</v>
      </c>
      <c r="B724" s="254" t="s">
        <v>1287</v>
      </c>
      <c r="C724" s="255"/>
      <c r="D724" s="255"/>
      <c r="E724" s="255"/>
      <c r="F724" s="250">
        <f t="shared" si="45"/>
        <v>0</v>
      </c>
      <c r="G724" s="250">
        <f t="shared" si="46"/>
        <v>0</v>
      </c>
    </row>
    <row r="725" ht="20" customHeight="1" outlineLevel="2" spans="1:7">
      <c r="A725" s="253" t="s">
        <v>1288</v>
      </c>
      <c r="B725" s="254" t="s">
        <v>1289</v>
      </c>
      <c r="C725" s="255"/>
      <c r="D725" s="255"/>
      <c r="E725" s="255"/>
      <c r="F725" s="250">
        <f t="shared" si="45"/>
        <v>0</v>
      </c>
      <c r="G725" s="250">
        <f t="shared" si="46"/>
        <v>0</v>
      </c>
    </row>
    <row r="726" ht="20" customHeight="1" outlineLevel="1" spans="1:7">
      <c r="A726" s="251" t="s">
        <v>1290</v>
      </c>
      <c r="B726" s="252" t="s">
        <v>1291</v>
      </c>
      <c r="C726" s="198">
        <v>550</v>
      </c>
      <c r="D726" s="198">
        <f>SUM(D727:D729)</f>
        <v>623</v>
      </c>
      <c r="E726" s="198">
        <f>SUM(E727:E729)</f>
        <v>623</v>
      </c>
      <c r="F726" s="250">
        <f t="shared" si="45"/>
        <v>1.13272727272727</v>
      </c>
      <c r="G726" s="250">
        <f t="shared" si="46"/>
        <v>1</v>
      </c>
    </row>
    <row r="727" ht="20" customHeight="1" outlineLevel="2" spans="1:7">
      <c r="A727" s="253" t="s">
        <v>1292</v>
      </c>
      <c r="B727" s="254" t="s">
        <v>1293</v>
      </c>
      <c r="C727" s="255"/>
      <c r="D727" s="255"/>
      <c r="E727" s="255"/>
      <c r="F727" s="250">
        <f t="shared" si="45"/>
        <v>0</v>
      </c>
      <c r="G727" s="250">
        <f t="shared" si="46"/>
        <v>0</v>
      </c>
    </row>
    <row r="728" ht="20" customHeight="1" outlineLevel="2" spans="1:7">
      <c r="A728" s="253" t="s">
        <v>1294</v>
      </c>
      <c r="B728" s="254" t="s">
        <v>1295</v>
      </c>
      <c r="C728" s="59">
        <v>550</v>
      </c>
      <c r="D728" s="255">
        <v>623</v>
      </c>
      <c r="E728" s="255">
        <v>623</v>
      </c>
      <c r="F728" s="250">
        <f t="shared" si="45"/>
        <v>1.13272727272727</v>
      </c>
      <c r="G728" s="250">
        <f t="shared" si="46"/>
        <v>1</v>
      </c>
    </row>
    <row r="729" ht="20" customHeight="1" outlineLevel="2" spans="1:7">
      <c r="A729" s="253" t="s">
        <v>1296</v>
      </c>
      <c r="B729" s="254" t="s">
        <v>1297</v>
      </c>
      <c r="C729" s="255"/>
      <c r="D729" s="255"/>
      <c r="E729" s="255"/>
      <c r="F729" s="250">
        <f t="shared" si="45"/>
        <v>0</v>
      </c>
      <c r="G729" s="250">
        <f t="shared" si="46"/>
        <v>0</v>
      </c>
    </row>
    <row r="730" ht="20" customHeight="1" outlineLevel="1" spans="1:7">
      <c r="A730" s="251" t="s">
        <v>1298</v>
      </c>
      <c r="B730" s="252" t="s">
        <v>1299</v>
      </c>
      <c r="C730" s="198">
        <v>381</v>
      </c>
      <c r="D730" s="198">
        <f>SUM(D731:D733)</f>
        <v>231</v>
      </c>
      <c r="E730" s="198">
        <f>SUM(E731:E733)</f>
        <v>231</v>
      </c>
      <c r="F730" s="250">
        <f t="shared" si="45"/>
        <v>0.606299212598425</v>
      </c>
      <c r="G730" s="250">
        <f t="shared" si="46"/>
        <v>1</v>
      </c>
    </row>
    <row r="731" ht="20" customHeight="1" outlineLevel="2" spans="1:7">
      <c r="A731" s="253" t="s">
        <v>1300</v>
      </c>
      <c r="B731" s="254" t="s">
        <v>1301</v>
      </c>
      <c r="C731" s="59">
        <v>380</v>
      </c>
      <c r="D731" s="255">
        <v>231</v>
      </c>
      <c r="E731" s="255">
        <v>231</v>
      </c>
      <c r="F731" s="250">
        <f t="shared" si="45"/>
        <v>0.607894736842105</v>
      </c>
      <c r="G731" s="250">
        <f t="shared" si="46"/>
        <v>1</v>
      </c>
    </row>
    <row r="732" ht="20" customHeight="1" outlineLevel="2" spans="1:7">
      <c r="A732" s="253" t="s">
        <v>1302</v>
      </c>
      <c r="B732" s="254" t="s">
        <v>1303</v>
      </c>
      <c r="C732" s="255" t="s">
        <v>55</v>
      </c>
      <c r="D732" s="255" t="s">
        <v>55</v>
      </c>
      <c r="E732" s="255" t="s">
        <v>55</v>
      </c>
      <c r="F732" s="250" t="e">
        <f t="shared" si="45"/>
        <v>#VALUE!</v>
      </c>
      <c r="G732" s="250"/>
    </row>
    <row r="733" ht="20" customHeight="1" outlineLevel="2" spans="1:7">
      <c r="A733" s="253" t="s">
        <v>1304</v>
      </c>
      <c r="B733" s="254" t="s">
        <v>1305</v>
      </c>
      <c r="C733" s="255">
        <v>1</v>
      </c>
      <c r="D733" s="255"/>
      <c r="E733" s="255"/>
      <c r="F733" s="250">
        <f t="shared" si="45"/>
        <v>0</v>
      </c>
      <c r="G733" s="250">
        <f t="shared" si="46"/>
        <v>0</v>
      </c>
    </row>
    <row r="734" ht="20" customHeight="1" outlineLevel="1" spans="1:7">
      <c r="A734" s="251" t="s">
        <v>1306</v>
      </c>
      <c r="B734" s="252" t="s">
        <v>1307</v>
      </c>
      <c r="C734" s="198">
        <v>15</v>
      </c>
      <c r="D734" s="198">
        <f>SUM(D735:D736)</f>
        <v>6</v>
      </c>
      <c r="E734" s="198">
        <f>SUM(E735:E736)</f>
        <v>6</v>
      </c>
      <c r="F734" s="250">
        <f t="shared" si="45"/>
        <v>0.4</v>
      </c>
      <c r="G734" s="250">
        <f t="shared" si="46"/>
        <v>1</v>
      </c>
    </row>
    <row r="735" ht="20" customHeight="1" outlineLevel="2" spans="1:7">
      <c r="A735" s="253" t="s">
        <v>1308</v>
      </c>
      <c r="B735" s="254" t="s">
        <v>1309</v>
      </c>
      <c r="C735" s="255">
        <v>15</v>
      </c>
      <c r="D735" s="255">
        <v>6</v>
      </c>
      <c r="E735" s="255">
        <v>6</v>
      </c>
      <c r="F735" s="250">
        <f t="shared" si="45"/>
        <v>0.4</v>
      </c>
      <c r="G735" s="250">
        <f t="shared" si="46"/>
        <v>1</v>
      </c>
    </row>
    <row r="736" ht="20" customHeight="1" outlineLevel="2" spans="1:7">
      <c r="A736" s="253" t="s">
        <v>1310</v>
      </c>
      <c r="B736" s="254" t="s">
        <v>1311</v>
      </c>
      <c r="C736" s="255"/>
      <c r="D736" s="255"/>
      <c r="E736" s="255"/>
      <c r="F736" s="250">
        <f t="shared" si="45"/>
        <v>0</v>
      </c>
      <c r="G736" s="250">
        <f t="shared" si="46"/>
        <v>0</v>
      </c>
    </row>
    <row r="737" ht="20" customHeight="1" outlineLevel="1" spans="1:7">
      <c r="A737" s="251" t="s">
        <v>1312</v>
      </c>
      <c r="B737" s="252" t="s">
        <v>1313</v>
      </c>
      <c r="C737" s="198">
        <v>0</v>
      </c>
      <c r="D737" s="198">
        <f>SUM(D738:D745)</f>
        <v>0</v>
      </c>
      <c r="E737" s="198">
        <f>SUM(E738:E745)</f>
        <v>0</v>
      </c>
      <c r="F737" s="250">
        <f t="shared" si="45"/>
        <v>0</v>
      </c>
      <c r="G737" s="250">
        <f t="shared" si="46"/>
        <v>0</v>
      </c>
    </row>
    <row r="738" ht="20" customHeight="1" outlineLevel="2" spans="1:7">
      <c r="A738" s="253" t="s">
        <v>1314</v>
      </c>
      <c r="B738" s="254" t="s">
        <v>64</v>
      </c>
      <c r="C738" s="255"/>
      <c r="D738" s="255"/>
      <c r="E738" s="255"/>
      <c r="F738" s="250">
        <f t="shared" si="45"/>
        <v>0</v>
      </c>
      <c r="G738" s="250">
        <f t="shared" si="46"/>
        <v>0</v>
      </c>
    </row>
    <row r="739" ht="20" customHeight="1" outlineLevel="2" spans="1:7">
      <c r="A739" s="253" t="s">
        <v>1315</v>
      </c>
      <c r="B739" s="254" t="s">
        <v>66</v>
      </c>
      <c r="C739" s="255"/>
      <c r="D739" s="255"/>
      <c r="E739" s="255"/>
      <c r="F739" s="250">
        <f t="shared" si="45"/>
        <v>0</v>
      </c>
      <c r="G739" s="250">
        <f t="shared" si="46"/>
        <v>0</v>
      </c>
    </row>
    <row r="740" ht="20" customHeight="1" outlineLevel="2" spans="1:7">
      <c r="A740" s="253" t="s">
        <v>1316</v>
      </c>
      <c r="B740" s="254" t="s">
        <v>68</v>
      </c>
      <c r="C740" s="255"/>
      <c r="D740" s="255"/>
      <c r="E740" s="255"/>
      <c r="F740" s="250">
        <f t="shared" si="45"/>
        <v>0</v>
      </c>
      <c r="G740" s="250">
        <f t="shared" si="46"/>
        <v>0</v>
      </c>
    </row>
    <row r="741" ht="20" customHeight="1" outlineLevel="2" spans="1:7">
      <c r="A741" s="253" t="s">
        <v>1317</v>
      </c>
      <c r="B741" s="254" t="s">
        <v>165</v>
      </c>
      <c r="C741" s="255"/>
      <c r="D741" s="255"/>
      <c r="E741" s="255"/>
      <c r="F741" s="250">
        <f t="shared" ref="F741:F746" si="47">IF(C741&gt;0,E741/C741,0)</f>
        <v>0</v>
      </c>
      <c r="G741" s="250">
        <f t="shared" ref="G741:G746" si="48">IF(D741&gt;0,E741/D741,0)</f>
        <v>0</v>
      </c>
    </row>
    <row r="742" ht="20" customHeight="1" outlineLevel="2" spans="1:7">
      <c r="A742" s="253" t="s">
        <v>1318</v>
      </c>
      <c r="B742" s="254" t="s">
        <v>1319</v>
      </c>
      <c r="C742" s="255"/>
      <c r="D742" s="255"/>
      <c r="E742" s="255"/>
      <c r="F742" s="250">
        <f t="shared" si="47"/>
        <v>0</v>
      </c>
      <c r="G742" s="250">
        <f t="shared" si="48"/>
        <v>0</v>
      </c>
    </row>
    <row r="743" ht="20" customHeight="1" outlineLevel="2" spans="1:7">
      <c r="A743" s="253" t="s">
        <v>1320</v>
      </c>
      <c r="B743" s="254" t="s">
        <v>1321</v>
      </c>
      <c r="C743" s="255"/>
      <c r="D743" s="255"/>
      <c r="E743" s="255"/>
      <c r="F743" s="250">
        <f t="shared" si="47"/>
        <v>0</v>
      </c>
      <c r="G743" s="250">
        <f t="shared" si="48"/>
        <v>0</v>
      </c>
    </row>
    <row r="744" ht="20" customHeight="1" outlineLevel="2" spans="1:7">
      <c r="A744" s="253" t="s">
        <v>1322</v>
      </c>
      <c r="B744" s="254" t="s">
        <v>82</v>
      </c>
      <c r="C744" s="255"/>
      <c r="D744" s="255"/>
      <c r="E744" s="255"/>
      <c r="F744" s="250">
        <f t="shared" si="47"/>
        <v>0</v>
      </c>
      <c r="G744" s="250">
        <f t="shared" si="48"/>
        <v>0</v>
      </c>
    </row>
    <row r="745" ht="20" customHeight="1" outlineLevel="2" spans="1:7">
      <c r="A745" s="253" t="s">
        <v>1323</v>
      </c>
      <c r="B745" s="254" t="s">
        <v>1324</v>
      </c>
      <c r="C745" s="255"/>
      <c r="D745" s="255"/>
      <c r="E745" s="255"/>
      <c r="F745" s="250">
        <f t="shared" si="47"/>
        <v>0</v>
      </c>
      <c r="G745" s="250">
        <f t="shared" si="48"/>
        <v>0</v>
      </c>
    </row>
    <row r="746" ht="20" customHeight="1" outlineLevel="1" spans="1:7">
      <c r="A746" s="251" t="s">
        <v>1325</v>
      </c>
      <c r="B746" s="252" t="s">
        <v>1326</v>
      </c>
      <c r="C746" s="198">
        <v>344</v>
      </c>
      <c r="D746" s="198">
        <f t="shared" ref="D746:E746" si="49">SUM(D747)</f>
        <v>1</v>
      </c>
      <c r="E746" s="198">
        <f t="shared" si="49"/>
        <v>1</v>
      </c>
      <c r="F746" s="250">
        <f t="shared" si="47"/>
        <v>0.00290697674418605</v>
      </c>
      <c r="G746" s="250">
        <f t="shared" si="48"/>
        <v>1</v>
      </c>
    </row>
    <row r="747" ht="20" customHeight="1" outlineLevel="2" spans="1:7">
      <c r="A747" s="253" t="s">
        <v>1327</v>
      </c>
      <c r="B747" s="254" t="s">
        <v>1326</v>
      </c>
      <c r="C747" s="255">
        <v>344</v>
      </c>
      <c r="D747" s="255">
        <v>1</v>
      </c>
      <c r="E747" s="255">
        <v>1</v>
      </c>
      <c r="F747" s="250">
        <f t="shared" ref="F747" si="50">IF(C747&gt;0,E747/C747,0)</f>
        <v>0.00290697674418605</v>
      </c>
      <c r="G747" s="250">
        <f t="shared" ref="G747" si="51">IF(D747&gt;0,E747/D747,0)</f>
        <v>1</v>
      </c>
    </row>
    <row r="748" ht="20" customHeight="1" outlineLevel="1" spans="1:7">
      <c r="A748" s="251" t="s">
        <v>1328</v>
      </c>
      <c r="B748" s="252" t="s">
        <v>1329</v>
      </c>
      <c r="C748" s="198">
        <v>60</v>
      </c>
      <c r="D748" s="198">
        <f t="shared" ref="D748:E748" si="52">SUM(D749)</f>
        <v>5</v>
      </c>
      <c r="E748" s="198">
        <f t="shared" si="52"/>
        <v>5</v>
      </c>
      <c r="F748" s="250">
        <f t="shared" ref="F748" si="53">IF(C748&gt;0,E748/C748,0)</f>
        <v>0.0833333333333333</v>
      </c>
      <c r="G748" s="250">
        <f t="shared" ref="G748" si="54">IF(D748&gt;0,E748/D748,0)</f>
        <v>1</v>
      </c>
    </row>
    <row r="749" ht="20" customHeight="1" outlineLevel="2" spans="1:7">
      <c r="A749" s="253" t="s">
        <v>1330</v>
      </c>
      <c r="B749" s="254" t="s">
        <v>1329</v>
      </c>
      <c r="C749" s="255">
        <v>60</v>
      </c>
      <c r="D749" s="255">
        <v>5</v>
      </c>
      <c r="E749" s="255">
        <v>5</v>
      </c>
      <c r="F749" s="250">
        <f t="shared" ref="F749" si="55">IF(C749&gt;0,E749/C749,0)</f>
        <v>0.0833333333333333</v>
      </c>
      <c r="G749" s="250">
        <f t="shared" ref="G749" si="56">IF(D749&gt;0,E749/D749,0)</f>
        <v>1</v>
      </c>
    </row>
    <row r="750" ht="20" customHeight="1" spans="1:7">
      <c r="A750" s="249" t="s">
        <v>1331</v>
      </c>
      <c r="B750" s="85" t="s">
        <v>1332</v>
      </c>
      <c r="C750" s="198">
        <f>SUM(C751,C761,C765,C774,C781,C788,C794,C797,C800,C802,C804,C810,C812,C814,C825)</f>
        <v>1107</v>
      </c>
      <c r="D750" s="198">
        <f>SUM(D751,D761,D765,D774,D781,D788,D794,D797,D800,D802,D804,D810,D812,D814,D825)</f>
        <v>2000</v>
      </c>
      <c r="E750" s="198">
        <f>SUM(E751,E761,E765,E774,E781,E788,E794,E797,E800,E802,E804,E810,E812,E814,E825)</f>
        <v>2000</v>
      </c>
      <c r="F750" s="250">
        <f t="shared" ref="F750:F800" si="57">IF(C750&gt;0,E750/C750,0)</f>
        <v>1.806684733514</v>
      </c>
      <c r="G750" s="250">
        <f t="shared" ref="G750:G800" si="58">IF(D750&gt;0,E750/D750,0)</f>
        <v>1</v>
      </c>
    </row>
    <row r="751" ht="20" customHeight="1" outlineLevel="1" spans="1:7">
      <c r="A751" s="251" t="s">
        <v>1333</v>
      </c>
      <c r="B751" s="252" t="s">
        <v>1334</v>
      </c>
      <c r="C751" s="198">
        <v>247</v>
      </c>
      <c r="D751" s="198">
        <f>SUM(D752:D760)</f>
        <v>303</v>
      </c>
      <c r="E751" s="198">
        <f>SUM(E752:E760)</f>
        <v>303</v>
      </c>
      <c r="F751" s="250">
        <f t="shared" si="57"/>
        <v>1.22672064777328</v>
      </c>
      <c r="G751" s="250">
        <f t="shared" si="58"/>
        <v>1</v>
      </c>
    </row>
    <row r="752" ht="20" customHeight="1" outlineLevel="2" spans="1:7">
      <c r="A752" s="253" t="s">
        <v>1335</v>
      </c>
      <c r="B752" s="254" t="s">
        <v>64</v>
      </c>
      <c r="C752" s="255">
        <v>75</v>
      </c>
      <c r="D752" s="255">
        <v>79</v>
      </c>
      <c r="E752" s="255">
        <v>79</v>
      </c>
      <c r="F752" s="250">
        <f t="shared" si="57"/>
        <v>1.05333333333333</v>
      </c>
      <c r="G752" s="250">
        <f t="shared" si="58"/>
        <v>1</v>
      </c>
    </row>
    <row r="753" ht="20" customHeight="1" outlineLevel="2" spans="1:7">
      <c r="A753" s="253" t="s">
        <v>1336</v>
      </c>
      <c r="B753" s="254" t="s">
        <v>66</v>
      </c>
      <c r="C753" s="255">
        <v>75</v>
      </c>
      <c r="D753" s="255">
        <f>137+13</f>
        <v>150</v>
      </c>
      <c r="E753" s="255">
        <f>137+13</f>
        <v>150</v>
      </c>
      <c r="F753" s="250">
        <f t="shared" si="57"/>
        <v>2</v>
      </c>
      <c r="G753" s="250">
        <f t="shared" si="58"/>
        <v>1</v>
      </c>
    </row>
    <row r="754" ht="20" customHeight="1" outlineLevel="2" spans="1:7">
      <c r="A754" s="253" t="s">
        <v>1337</v>
      </c>
      <c r="B754" s="254" t="s">
        <v>68</v>
      </c>
      <c r="C754" s="255" t="s">
        <v>55</v>
      </c>
      <c r="D754" s="255" t="s">
        <v>55</v>
      </c>
      <c r="E754" s="255" t="s">
        <v>55</v>
      </c>
      <c r="F754" s="250" t="e">
        <f t="shared" si="57"/>
        <v>#VALUE!</v>
      </c>
      <c r="G754" s="250"/>
    </row>
    <row r="755" ht="20" customHeight="1" outlineLevel="2" spans="1:7">
      <c r="A755" s="253" t="s">
        <v>1338</v>
      </c>
      <c r="B755" s="254" t="s">
        <v>1339</v>
      </c>
      <c r="C755" s="255">
        <v>5</v>
      </c>
      <c r="D755" s="255">
        <v>5</v>
      </c>
      <c r="E755" s="255">
        <v>5</v>
      </c>
      <c r="F755" s="250">
        <f t="shared" si="57"/>
        <v>1</v>
      </c>
      <c r="G755" s="250"/>
    </row>
    <row r="756" ht="20" customHeight="1" outlineLevel="2" spans="1:7">
      <c r="A756" s="253" t="s">
        <v>1340</v>
      </c>
      <c r="B756" s="254" t="s">
        <v>1341</v>
      </c>
      <c r="C756" s="255" t="s">
        <v>55</v>
      </c>
      <c r="D756" s="255" t="s">
        <v>55</v>
      </c>
      <c r="E756" s="255" t="s">
        <v>55</v>
      </c>
      <c r="F756" s="250" t="e">
        <f t="shared" si="57"/>
        <v>#VALUE!</v>
      </c>
      <c r="G756" s="250" t="e">
        <f t="shared" si="58"/>
        <v>#VALUE!</v>
      </c>
    </row>
    <row r="757" ht="20" customHeight="1" outlineLevel="2" spans="1:7">
      <c r="A757" s="253" t="s">
        <v>1342</v>
      </c>
      <c r="B757" s="254" t="s">
        <v>1343</v>
      </c>
      <c r="C757" s="255" t="s">
        <v>55</v>
      </c>
      <c r="D757" s="255" t="s">
        <v>55</v>
      </c>
      <c r="E757" s="255" t="s">
        <v>55</v>
      </c>
      <c r="F757" s="250" t="e">
        <f t="shared" si="57"/>
        <v>#VALUE!</v>
      </c>
      <c r="G757" s="250"/>
    </row>
    <row r="758" ht="20" customHeight="1" outlineLevel="2" spans="1:7">
      <c r="A758" s="253" t="s">
        <v>1344</v>
      </c>
      <c r="B758" s="254" t="s">
        <v>1345</v>
      </c>
      <c r="C758" s="255" t="s">
        <v>55</v>
      </c>
      <c r="D758" s="255" t="s">
        <v>55</v>
      </c>
      <c r="E758" s="255" t="s">
        <v>55</v>
      </c>
      <c r="F758" s="250" t="e">
        <f t="shared" si="57"/>
        <v>#VALUE!</v>
      </c>
      <c r="G758" s="250"/>
    </row>
    <row r="759" ht="20" customHeight="1" outlineLevel="2" spans="1:7">
      <c r="A759" s="253" t="s">
        <v>1346</v>
      </c>
      <c r="B759" s="254" t="s">
        <v>1347</v>
      </c>
      <c r="C759" s="255" t="s">
        <v>55</v>
      </c>
      <c r="D759" s="255" t="s">
        <v>55</v>
      </c>
      <c r="E759" s="255" t="s">
        <v>55</v>
      </c>
      <c r="F759" s="250" t="e">
        <f t="shared" si="57"/>
        <v>#VALUE!</v>
      </c>
      <c r="G759" s="250"/>
    </row>
    <row r="760" ht="20" customHeight="1" outlineLevel="2" spans="1:7">
      <c r="A760" s="253" t="s">
        <v>1348</v>
      </c>
      <c r="B760" s="254" t="s">
        <v>1349</v>
      </c>
      <c r="C760" s="255">
        <v>92</v>
      </c>
      <c r="D760" s="255">
        <v>69</v>
      </c>
      <c r="E760" s="255">
        <v>69</v>
      </c>
      <c r="F760" s="250">
        <f t="shared" si="57"/>
        <v>0.75</v>
      </c>
      <c r="G760" s="250">
        <f t="shared" si="58"/>
        <v>1</v>
      </c>
    </row>
    <row r="761" ht="20" customHeight="1" outlineLevel="1" spans="1:7">
      <c r="A761" s="251" t="s">
        <v>1350</v>
      </c>
      <c r="B761" s="252" t="s">
        <v>1351</v>
      </c>
      <c r="C761" s="198">
        <v>0</v>
      </c>
      <c r="D761" s="198">
        <f>SUM(D762:D764)</f>
        <v>0</v>
      </c>
      <c r="E761" s="198">
        <f>SUM(E762:E764)</f>
        <v>0</v>
      </c>
      <c r="F761" s="250">
        <f t="shared" si="57"/>
        <v>0</v>
      </c>
      <c r="G761" s="250">
        <f t="shared" si="58"/>
        <v>0</v>
      </c>
    </row>
    <row r="762" ht="20" customHeight="1" outlineLevel="2" spans="1:7">
      <c r="A762" s="253" t="s">
        <v>1352</v>
      </c>
      <c r="B762" s="254" t="s">
        <v>1353</v>
      </c>
      <c r="C762" s="255"/>
      <c r="D762" s="255"/>
      <c r="E762" s="255"/>
      <c r="F762" s="250">
        <f t="shared" si="57"/>
        <v>0</v>
      </c>
      <c r="G762" s="250">
        <f t="shared" si="58"/>
        <v>0</v>
      </c>
    </row>
    <row r="763" ht="20" customHeight="1" outlineLevel="2" spans="1:7">
      <c r="A763" s="253" t="s">
        <v>1354</v>
      </c>
      <c r="B763" s="254" t="s">
        <v>1355</v>
      </c>
      <c r="C763" s="255"/>
      <c r="D763" s="255"/>
      <c r="E763" s="255"/>
      <c r="F763" s="250">
        <f t="shared" si="57"/>
        <v>0</v>
      </c>
      <c r="G763" s="250">
        <f t="shared" si="58"/>
        <v>0</v>
      </c>
    </row>
    <row r="764" ht="20" customHeight="1" outlineLevel="2" spans="1:7">
      <c r="A764" s="253" t="s">
        <v>1356</v>
      </c>
      <c r="B764" s="254" t="s">
        <v>55</v>
      </c>
      <c r="C764" s="255"/>
      <c r="D764" s="255"/>
      <c r="E764" s="255"/>
      <c r="F764" s="250">
        <f t="shared" si="57"/>
        <v>0</v>
      </c>
      <c r="G764" s="250">
        <f t="shared" si="58"/>
        <v>0</v>
      </c>
    </row>
    <row r="765" ht="20" customHeight="1" outlineLevel="1" spans="1:7">
      <c r="A765" s="251" t="s">
        <v>1357</v>
      </c>
      <c r="B765" s="252" t="s">
        <v>1358</v>
      </c>
      <c r="C765" s="198">
        <v>500</v>
      </c>
      <c r="D765" s="198">
        <f>SUM(D766:D773)</f>
        <v>794</v>
      </c>
      <c r="E765" s="198">
        <f>SUM(E766:E773)</f>
        <v>794</v>
      </c>
      <c r="F765" s="250">
        <f t="shared" si="57"/>
        <v>1.588</v>
      </c>
      <c r="G765" s="250">
        <f t="shared" si="58"/>
        <v>1</v>
      </c>
    </row>
    <row r="766" ht="20" customHeight="1" outlineLevel="2" spans="1:7">
      <c r="A766" s="253" t="s">
        <v>1359</v>
      </c>
      <c r="B766" s="254" t="s">
        <v>1360</v>
      </c>
      <c r="C766" s="255"/>
      <c r="D766" s="255">
        <v>94</v>
      </c>
      <c r="E766" s="255">
        <v>94</v>
      </c>
      <c r="F766" s="250">
        <f t="shared" si="57"/>
        <v>0</v>
      </c>
      <c r="G766" s="250">
        <f t="shared" si="58"/>
        <v>1</v>
      </c>
    </row>
    <row r="767" ht="20" customHeight="1" outlineLevel="2" spans="1:7">
      <c r="A767" s="253" t="s">
        <v>1361</v>
      </c>
      <c r="B767" s="254" t="s">
        <v>1362</v>
      </c>
      <c r="C767" s="255">
        <v>500</v>
      </c>
      <c r="D767" s="255">
        <v>700</v>
      </c>
      <c r="E767" s="255">
        <v>700</v>
      </c>
      <c r="F767" s="250">
        <f t="shared" si="57"/>
        <v>1.4</v>
      </c>
      <c r="G767" s="250">
        <f t="shared" si="58"/>
        <v>1</v>
      </c>
    </row>
    <row r="768" ht="20" customHeight="1" outlineLevel="2" spans="1:7">
      <c r="A768" s="253" t="s">
        <v>1363</v>
      </c>
      <c r="B768" s="254" t="s">
        <v>1364</v>
      </c>
      <c r="C768" s="255"/>
      <c r="D768" s="255"/>
      <c r="E768" s="255"/>
      <c r="F768" s="250">
        <f t="shared" si="57"/>
        <v>0</v>
      </c>
      <c r="G768" s="250">
        <f t="shared" si="58"/>
        <v>0</v>
      </c>
    </row>
    <row r="769" ht="20" customHeight="1" outlineLevel="2" spans="1:7">
      <c r="A769" s="253" t="s">
        <v>1365</v>
      </c>
      <c r="B769" s="254" t="s">
        <v>1366</v>
      </c>
      <c r="C769" s="255"/>
      <c r="D769" s="255"/>
      <c r="E769" s="255"/>
      <c r="F769" s="250">
        <f t="shared" si="57"/>
        <v>0</v>
      </c>
      <c r="G769" s="250">
        <f t="shared" si="58"/>
        <v>0</v>
      </c>
    </row>
    <row r="770" ht="20" customHeight="1" outlineLevel="2" spans="1:7">
      <c r="A770" s="253" t="s">
        <v>1367</v>
      </c>
      <c r="B770" s="254" t="s">
        <v>1368</v>
      </c>
      <c r="C770" s="255"/>
      <c r="D770" s="255"/>
      <c r="E770" s="255"/>
      <c r="F770" s="250">
        <f t="shared" si="57"/>
        <v>0</v>
      </c>
      <c r="G770" s="250">
        <f t="shared" si="58"/>
        <v>0</v>
      </c>
    </row>
    <row r="771" ht="20" customHeight="1" outlineLevel="2" spans="1:7">
      <c r="A771" s="253" t="s">
        <v>1369</v>
      </c>
      <c r="B771" s="254" t="s">
        <v>1370</v>
      </c>
      <c r="C771" s="255"/>
      <c r="D771" s="255"/>
      <c r="E771" s="255"/>
      <c r="F771" s="250">
        <f t="shared" si="57"/>
        <v>0</v>
      </c>
      <c r="G771" s="250">
        <f t="shared" si="58"/>
        <v>0</v>
      </c>
    </row>
    <row r="772" ht="20" customHeight="1" outlineLevel="2" spans="1:7">
      <c r="A772" s="253" t="s">
        <v>1371</v>
      </c>
      <c r="B772" s="254" t="s">
        <v>1372</v>
      </c>
      <c r="C772" s="255"/>
      <c r="D772" s="255"/>
      <c r="E772" s="255"/>
      <c r="F772" s="250">
        <f t="shared" si="57"/>
        <v>0</v>
      </c>
      <c r="G772" s="250">
        <f t="shared" si="58"/>
        <v>0</v>
      </c>
    </row>
    <row r="773" ht="20" customHeight="1" outlineLevel="2" spans="1:7">
      <c r="A773" s="253" t="s">
        <v>1373</v>
      </c>
      <c r="B773" s="254" t="s">
        <v>1374</v>
      </c>
      <c r="C773" s="255"/>
      <c r="D773" s="255"/>
      <c r="E773" s="255"/>
      <c r="F773" s="250">
        <f t="shared" si="57"/>
        <v>0</v>
      </c>
      <c r="G773" s="250">
        <f t="shared" si="58"/>
        <v>0</v>
      </c>
    </row>
    <row r="774" ht="20" customHeight="1" outlineLevel="1" spans="1:7">
      <c r="A774" s="251" t="s">
        <v>1375</v>
      </c>
      <c r="B774" s="252" t="s">
        <v>1376</v>
      </c>
      <c r="C774" s="198">
        <v>240</v>
      </c>
      <c r="D774" s="198">
        <f>SUM(D775:D780)</f>
        <v>819</v>
      </c>
      <c r="E774" s="198">
        <f>SUM(E775:E780)</f>
        <v>819</v>
      </c>
      <c r="F774" s="250">
        <f t="shared" si="57"/>
        <v>3.4125</v>
      </c>
      <c r="G774" s="250">
        <f t="shared" si="58"/>
        <v>1</v>
      </c>
    </row>
    <row r="775" ht="20" customHeight="1" outlineLevel="2" spans="1:7">
      <c r="A775" s="253" t="s">
        <v>1377</v>
      </c>
      <c r="B775" s="254" t="s">
        <v>1378</v>
      </c>
      <c r="C775" s="255"/>
      <c r="D775" s="255"/>
      <c r="E775" s="255"/>
      <c r="F775" s="250">
        <f t="shared" si="57"/>
        <v>0</v>
      </c>
      <c r="G775" s="250">
        <f t="shared" si="58"/>
        <v>0</v>
      </c>
    </row>
    <row r="776" ht="20" customHeight="1" outlineLevel="2" spans="1:7">
      <c r="A776" s="253" t="s">
        <v>1379</v>
      </c>
      <c r="B776" s="254" t="s">
        <v>1380</v>
      </c>
      <c r="C776" s="255">
        <v>240</v>
      </c>
      <c r="D776" s="255">
        <v>819</v>
      </c>
      <c r="E776" s="255">
        <v>819</v>
      </c>
      <c r="F776" s="250">
        <f t="shared" si="57"/>
        <v>3.4125</v>
      </c>
      <c r="G776" s="250">
        <f t="shared" si="58"/>
        <v>1</v>
      </c>
    </row>
    <row r="777" ht="20" customHeight="1" outlineLevel="2" spans="1:7">
      <c r="A777" s="253" t="s">
        <v>1381</v>
      </c>
      <c r="B777" s="254" t="s">
        <v>1382</v>
      </c>
      <c r="C777" s="255"/>
      <c r="D777" s="255"/>
      <c r="E777" s="255"/>
      <c r="F777" s="250">
        <f t="shared" si="57"/>
        <v>0</v>
      </c>
      <c r="G777" s="250">
        <f t="shared" si="58"/>
        <v>0</v>
      </c>
    </row>
    <row r="778" ht="20" customHeight="1" outlineLevel="2" spans="1:7">
      <c r="A778" s="253" t="s">
        <v>1383</v>
      </c>
      <c r="B778" s="254" t="s">
        <v>1384</v>
      </c>
      <c r="C778" s="255"/>
      <c r="D778" s="255"/>
      <c r="E778" s="255"/>
      <c r="F778" s="250">
        <f t="shared" si="57"/>
        <v>0</v>
      </c>
      <c r="G778" s="250">
        <f t="shared" si="58"/>
        <v>0</v>
      </c>
    </row>
    <row r="779" ht="20" customHeight="1" outlineLevel="2" spans="1:7">
      <c r="A779" s="253" t="s">
        <v>1385</v>
      </c>
      <c r="B779" s="254" t="s">
        <v>1386</v>
      </c>
      <c r="C779" s="255"/>
      <c r="D779" s="255"/>
      <c r="E779" s="255"/>
      <c r="F779" s="250">
        <f t="shared" si="57"/>
        <v>0</v>
      </c>
      <c r="G779" s="250">
        <f t="shared" si="58"/>
        <v>0</v>
      </c>
    </row>
    <row r="780" ht="20" customHeight="1" outlineLevel="2" spans="1:7">
      <c r="A780" s="253" t="s">
        <v>1387</v>
      </c>
      <c r="B780" s="254" t="s">
        <v>1388</v>
      </c>
      <c r="C780" s="255"/>
      <c r="D780" s="255"/>
      <c r="E780" s="255"/>
      <c r="F780" s="250">
        <f t="shared" si="57"/>
        <v>0</v>
      </c>
      <c r="G780" s="250">
        <f t="shared" si="58"/>
        <v>0</v>
      </c>
    </row>
    <row r="781" ht="20" customHeight="1" outlineLevel="1" spans="1:7">
      <c r="A781" s="251" t="s">
        <v>1389</v>
      </c>
      <c r="B781" s="252" t="s">
        <v>1390</v>
      </c>
      <c r="C781" s="198">
        <v>0</v>
      </c>
      <c r="D781" s="198">
        <f>SUM(D782:D787)</f>
        <v>84</v>
      </c>
      <c r="E781" s="198">
        <f>SUM(E782:E787)</f>
        <v>84</v>
      </c>
      <c r="F781" s="250">
        <f t="shared" si="57"/>
        <v>0</v>
      </c>
      <c r="G781" s="250">
        <f t="shared" si="58"/>
        <v>1</v>
      </c>
    </row>
    <row r="782" ht="20" customHeight="1" outlineLevel="2" spans="1:7">
      <c r="A782" s="253" t="s">
        <v>1391</v>
      </c>
      <c r="B782" s="254" t="s">
        <v>1392</v>
      </c>
      <c r="C782" s="255"/>
      <c r="D782" s="255">
        <v>84</v>
      </c>
      <c r="E782" s="255">
        <v>84</v>
      </c>
      <c r="F782" s="250">
        <f t="shared" si="57"/>
        <v>0</v>
      </c>
      <c r="G782" s="250">
        <f t="shared" si="58"/>
        <v>1</v>
      </c>
    </row>
    <row r="783" ht="20" customHeight="1" outlineLevel="2" spans="1:7">
      <c r="A783" s="253" t="s">
        <v>1393</v>
      </c>
      <c r="B783" s="254" t="s">
        <v>1394</v>
      </c>
      <c r="C783" s="255"/>
      <c r="D783" s="255"/>
      <c r="E783" s="255"/>
      <c r="F783" s="250">
        <f t="shared" si="57"/>
        <v>0</v>
      </c>
      <c r="G783" s="250">
        <f t="shared" si="58"/>
        <v>0</v>
      </c>
    </row>
    <row r="784" ht="20" customHeight="1" outlineLevel="2" spans="1:7">
      <c r="A784" s="253" t="s">
        <v>1395</v>
      </c>
      <c r="B784" s="254" t="s">
        <v>1396</v>
      </c>
      <c r="C784" s="255"/>
      <c r="D784" s="255"/>
      <c r="E784" s="255"/>
      <c r="F784" s="250">
        <f t="shared" si="57"/>
        <v>0</v>
      </c>
      <c r="G784" s="250">
        <f t="shared" si="58"/>
        <v>0</v>
      </c>
    </row>
    <row r="785" ht="20" customHeight="1" outlineLevel="2" spans="1:7">
      <c r="A785" s="253" t="s">
        <v>1397</v>
      </c>
      <c r="B785" s="254" t="s">
        <v>1398</v>
      </c>
      <c r="C785" s="255"/>
      <c r="D785" s="255"/>
      <c r="E785" s="255"/>
      <c r="F785" s="250">
        <f t="shared" si="57"/>
        <v>0</v>
      </c>
      <c r="G785" s="250">
        <f t="shared" si="58"/>
        <v>0</v>
      </c>
    </row>
    <row r="786" ht="20" customHeight="1" outlineLevel="2" spans="1:7">
      <c r="A786" s="253" t="s">
        <v>1399</v>
      </c>
      <c r="B786" s="254" t="s">
        <v>1400</v>
      </c>
      <c r="C786" s="255"/>
      <c r="D786" s="255"/>
      <c r="E786" s="255"/>
      <c r="F786" s="250">
        <f t="shared" si="57"/>
        <v>0</v>
      </c>
      <c r="G786" s="250">
        <f t="shared" si="58"/>
        <v>0</v>
      </c>
    </row>
    <row r="787" ht="20" customHeight="1" outlineLevel="2" spans="1:7">
      <c r="A787" s="253" t="s">
        <v>1401</v>
      </c>
      <c r="B787" s="254" t="s">
        <v>1402</v>
      </c>
      <c r="C787" s="255"/>
      <c r="D787" s="255"/>
      <c r="E787" s="255"/>
      <c r="F787" s="250">
        <f t="shared" si="57"/>
        <v>0</v>
      </c>
      <c r="G787" s="250">
        <f t="shared" si="58"/>
        <v>0</v>
      </c>
    </row>
    <row r="788" ht="20" customHeight="1" outlineLevel="1" spans="1:7">
      <c r="A788" s="251" t="s">
        <v>1403</v>
      </c>
      <c r="B788" s="252" t="s">
        <v>1404</v>
      </c>
      <c r="C788" s="198">
        <v>5</v>
      </c>
      <c r="D788" s="198">
        <f>SUM(D789:D793)</f>
        <v>0</v>
      </c>
      <c r="E788" s="198">
        <f>SUM(E789:E793)</f>
        <v>0</v>
      </c>
      <c r="F788" s="250">
        <f t="shared" si="57"/>
        <v>0</v>
      </c>
      <c r="G788" s="250">
        <f t="shared" si="58"/>
        <v>0</v>
      </c>
    </row>
    <row r="789" ht="20" customHeight="1" outlineLevel="2" spans="1:7">
      <c r="A789" s="253" t="s">
        <v>1405</v>
      </c>
      <c r="B789" s="254" t="s">
        <v>1406</v>
      </c>
      <c r="C789" s="255"/>
      <c r="D789" s="255"/>
      <c r="E789" s="255"/>
      <c r="F789" s="250">
        <f t="shared" si="57"/>
        <v>0</v>
      </c>
      <c r="G789" s="250">
        <f t="shared" si="58"/>
        <v>0</v>
      </c>
    </row>
    <row r="790" ht="20" customHeight="1" outlineLevel="2" spans="1:7">
      <c r="A790" s="253" t="s">
        <v>1407</v>
      </c>
      <c r="B790" s="254" t="s">
        <v>1408</v>
      </c>
      <c r="C790" s="255"/>
      <c r="D790" s="255"/>
      <c r="E790" s="255"/>
      <c r="F790" s="250">
        <f t="shared" si="57"/>
        <v>0</v>
      </c>
      <c r="G790" s="250">
        <f t="shared" si="58"/>
        <v>0</v>
      </c>
    </row>
    <row r="791" ht="20" customHeight="1" outlineLevel="2" spans="1:7">
      <c r="A791" s="253" t="s">
        <v>1409</v>
      </c>
      <c r="B791" s="254" t="s">
        <v>1410</v>
      </c>
      <c r="C791" s="255"/>
      <c r="D791" s="255"/>
      <c r="E791" s="255"/>
      <c r="F791" s="250">
        <f t="shared" si="57"/>
        <v>0</v>
      </c>
      <c r="G791" s="250">
        <f t="shared" si="58"/>
        <v>0</v>
      </c>
    </row>
    <row r="792" ht="20" customHeight="1" outlineLevel="2" spans="1:7">
      <c r="A792" s="253" t="s">
        <v>1411</v>
      </c>
      <c r="B792" s="254" t="s">
        <v>1412</v>
      </c>
      <c r="C792" s="255"/>
      <c r="D792" s="255"/>
      <c r="E792" s="255"/>
      <c r="F792" s="250">
        <f t="shared" si="57"/>
        <v>0</v>
      </c>
      <c r="G792" s="250">
        <f t="shared" si="58"/>
        <v>0</v>
      </c>
    </row>
    <row r="793" ht="20" customHeight="1" outlineLevel="2" spans="1:7">
      <c r="A793" s="253" t="s">
        <v>1413</v>
      </c>
      <c r="B793" s="254" t="s">
        <v>1414</v>
      </c>
      <c r="C793" s="255">
        <v>5</v>
      </c>
      <c r="D793" s="255">
        <v>0</v>
      </c>
      <c r="E793" s="255">
        <v>0</v>
      </c>
      <c r="F793" s="250">
        <f t="shared" si="57"/>
        <v>0</v>
      </c>
      <c r="G793" s="250">
        <f t="shared" si="58"/>
        <v>0</v>
      </c>
    </row>
    <row r="794" ht="20" customHeight="1" outlineLevel="1" spans="1:7">
      <c r="A794" s="251" t="s">
        <v>1415</v>
      </c>
      <c r="B794" s="252" t="s">
        <v>1416</v>
      </c>
      <c r="C794" s="198">
        <v>0</v>
      </c>
      <c r="D794" s="198">
        <f>SUM(D795:D796)</f>
        <v>0</v>
      </c>
      <c r="E794" s="198">
        <f>SUM(E795:E796)</f>
        <v>0</v>
      </c>
      <c r="F794" s="250">
        <f t="shared" si="57"/>
        <v>0</v>
      </c>
      <c r="G794" s="250">
        <f t="shared" si="58"/>
        <v>0</v>
      </c>
    </row>
    <row r="795" ht="20" customHeight="1" outlineLevel="2" spans="1:7">
      <c r="A795" s="253" t="s">
        <v>1417</v>
      </c>
      <c r="B795" s="254" t="s">
        <v>1418</v>
      </c>
      <c r="C795" s="255"/>
      <c r="D795" s="255"/>
      <c r="E795" s="255"/>
      <c r="F795" s="250">
        <f t="shared" si="57"/>
        <v>0</v>
      </c>
      <c r="G795" s="250">
        <f t="shared" si="58"/>
        <v>0</v>
      </c>
    </row>
    <row r="796" ht="20" customHeight="1" outlineLevel="2" spans="1:7">
      <c r="A796" s="253" t="s">
        <v>1419</v>
      </c>
      <c r="B796" s="254" t="s">
        <v>1420</v>
      </c>
      <c r="C796" s="255"/>
      <c r="D796" s="255"/>
      <c r="E796" s="255"/>
      <c r="F796" s="250">
        <f t="shared" si="57"/>
        <v>0</v>
      </c>
      <c r="G796" s="250">
        <f t="shared" si="58"/>
        <v>0</v>
      </c>
    </row>
    <row r="797" ht="20" customHeight="1" outlineLevel="1" spans="1:7">
      <c r="A797" s="251" t="s">
        <v>1421</v>
      </c>
      <c r="B797" s="252" t="s">
        <v>1422</v>
      </c>
      <c r="C797" s="198">
        <v>0</v>
      </c>
      <c r="D797" s="198">
        <f>SUM(D798:D799)</f>
        <v>0</v>
      </c>
      <c r="E797" s="198">
        <f>SUM(E798:E799)</f>
        <v>0</v>
      </c>
      <c r="F797" s="250">
        <f t="shared" si="57"/>
        <v>0</v>
      </c>
      <c r="G797" s="250">
        <f t="shared" si="58"/>
        <v>0</v>
      </c>
    </row>
    <row r="798" ht="20" customHeight="1" outlineLevel="2" spans="1:7">
      <c r="A798" s="253" t="s">
        <v>1423</v>
      </c>
      <c r="B798" s="254" t="s">
        <v>1424</v>
      </c>
      <c r="C798" s="255"/>
      <c r="D798" s="255"/>
      <c r="E798" s="255"/>
      <c r="F798" s="250">
        <f t="shared" si="57"/>
        <v>0</v>
      </c>
      <c r="G798" s="250">
        <f t="shared" si="58"/>
        <v>0</v>
      </c>
    </row>
    <row r="799" ht="20" customHeight="1" outlineLevel="2" spans="1:7">
      <c r="A799" s="253" t="s">
        <v>1425</v>
      </c>
      <c r="B799" s="254" t="s">
        <v>1426</v>
      </c>
      <c r="C799" s="255"/>
      <c r="D799" s="255"/>
      <c r="E799" s="255"/>
      <c r="F799" s="250">
        <f t="shared" si="57"/>
        <v>0</v>
      </c>
      <c r="G799" s="250">
        <f t="shared" si="58"/>
        <v>0</v>
      </c>
    </row>
    <row r="800" ht="20" customHeight="1" outlineLevel="1" spans="1:7">
      <c r="A800" s="251" t="s">
        <v>1427</v>
      </c>
      <c r="B800" s="252" t="s">
        <v>1428</v>
      </c>
      <c r="C800" s="198">
        <v>0</v>
      </c>
      <c r="D800" s="198">
        <f t="shared" ref="D800:E800" si="59">SUM(D801)</f>
        <v>0</v>
      </c>
      <c r="E800" s="198">
        <f t="shared" si="59"/>
        <v>0</v>
      </c>
      <c r="F800" s="250">
        <f t="shared" si="57"/>
        <v>0</v>
      </c>
      <c r="G800" s="250">
        <f t="shared" si="58"/>
        <v>0</v>
      </c>
    </row>
    <row r="801" ht="20" customHeight="1" outlineLevel="2" spans="1:7">
      <c r="A801" s="253" t="s">
        <v>1429</v>
      </c>
      <c r="B801" s="254" t="s">
        <v>1428</v>
      </c>
      <c r="C801" s="255"/>
      <c r="D801" s="255"/>
      <c r="E801" s="255"/>
      <c r="F801" s="250">
        <f t="shared" ref="F801:F804" si="60">IF(C801&gt;0,E801/C801,0)</f>
        <v>0</v>
      </c>
      <c r="G801" s="250">
        <f t="shared" ref="G801:G804" si="61">IF(D801&gt;0,E801/D801,0)</f>
        <v>0</v>
      </c>
    </row>
    <row r="802" ht="20" customHeight="1" outlineLevel="1" spans="1:7">
      <c r="A802" s="251" t="s">
        <v>1430</v>
      </c>
      <c r="B802" s="252" t="s">
        <v>1431</v>
      </c>
      <c r="C802" s="198">
        <v>10</v>
      </c>
      <c r="D802" s="198">
        <f t="shared" ref="D802:E802" si="62">SUM(D803)</f>
        <v>0</v>
      </c>
      <c r="E802" s="198">
        <f t="shared" si="62"/>
        <v>0</v>
      </c>
      <c r="F802" s="250">
        <f t="shared" si="60"/>
        <v>0</v>
      </c>
      <c r="G802" s="250">
        <f t="shared" si="61"/>
        <v>0</v>
      </c>
    </row>
    <row r="803" ht="20" customHeight="1" outlineLevel="2" spans="1:7">
      <c r="A803" s="253" t="s">
        <v>1432</v>
      </c>
      <c r="B803" s="254" t="s">
        <v>1431</v>
      </c>
      <c r="C803" s="255">
        <v>10</v>
      </c>
      <c r="D803" s="255"/>
      <c r="E803" s="255"/>
      <c r="F803" s="250">
        <f t="shared" si="60"/>
        <v>0</v>
      </c>
      <c r="G803" s="250">
        <f t="shared" si="61"/>
        <v>0</v>
      </c>
    </row>
    <row r="804" ht="20" customHeight="1" outlineLevel="1" spans="1:7">
      <c r="A804" s="251" t="s">
        <v>1433</v>
      </c>
      <c r="B804" s="252" t="s">
        <v>1434</v>
      </c>
      <c r="C804" s="198">
        <v>105</v>
      </c>
      <c r="D804" s="198">
        <f>SUM(D805:D809)</f>
        <v>0</v>
      </c>
      <c r="E804" s="198">
        <f>SUM(E805:E809)</f>
        <v>0</v>
      </c>
      <c r="F804" s="250">
        <f t="shared" si="60"/>
        <v>0</v>
      </c>
      <c r="G804" s="250">
        <f t="shared" si="61"/>
        <v>0</v>
      </c>
    </row>
    <row r="805" ht="20" customHeight="1" outlineLevel="2" spans="1:7">
      <c r="A805" s="253" t="s">
        <v>1435</v>
      </c>
      <c r="B805" s="254" t="s">
        <v>1436</v>
      </c>
      <c r="C805" s="255">
        <v>105</v>
      </c>
      <c r="D805" s="255">
        <v>0</v>
      </c>
      <c r="E805" s="255">
        <v>0</v>
      </c>
      <c r="F805" s="250">
        <f t="shared" ref="F805:F810" si="63">IF(C805&gt;0,E805/C805,0)</f>
        <v>0</v>
      </c>
      <c r="G805" s="250">
        <f t="shared" ref="G805:G810" si="64">IF(D805&gt;0,E805/D805,0)</f>
        <v>0</v>
      </c>
    </row>
    <row r="806" ht="20" customHeight="1" outlineLevel="2" spans="1:7">
      <c r="A806" s="253" t="s">
        <v>1437</v>
      </c>
      <c r="B806" s="254" t="s">
        <v>1438</v>
      </c>
      <c r="C806" s="255"/>
      <c r="D806" s="255"/>
      <c r="E806" s="255"/>
      <c r="F806" s="250">
        <f t="shared" si="63"/>
        <v>0</v>
      </c>
      <c r="G806" s="250">
        <f t="shared" si="64"/>
        <v>0</v>
      </c>
    </row>
    <row r="807" ht="20" customHeight="1" outlineLevel="2" spans="1:7">
      <c r="A807" s="253" t="s">
        <v>1439</v>
      </c>
      <c r="B807" s="254" t="s">
        <v>1440</v>
      </c>
      <c r="C807" s="255"/>
      <c r="D807" s="255"/>
      <c r="E807" s="255"/>
      <c r="F807" s="250">
        <f t="shared" si="63"/>
        <v>0</v>
      </c>
      <c r="G807" s="250">
        <f t="shared" si="64"/>
        <v>0</v>
      </c>
    </row>
    <row r="808" ht="20" customHeight="1" outlineLevel="2" spans="1:7">
      <c r="A808" s="253" t="s">
        <v>1441</v>
      </c>
      <c r="B808" s="254" t="s">
        <v>1442</v>
      </c>
      <c r="C808" s="255"/>
      <c r="D808" s="255"/>
      <c r="E808" s="255"/>
      <c r="F808" s="250">
        <f t="shared" si="63"/>
        <v>0</v>
      </c>
      <c r="G808" s="250">
        <f t="shared" si="64"/>
        <v>0</v>
      </c>
    </row>
    <row r="809" ht="20" customHeight="1" outlineLevel="2" spans="1:7">
      <c r="A809" s="253" t="s">
        <v>1443</v>
      </c>
      <c r="B809" s="254" t="s">
        <v>1444</v>
      </c>
      <c r="C809" s="255"/>
      <c r="D809" s="255"/>
      <c r="E809" s="255"/>
      <c r="F809" s="250">
        <f t="shared" si="63"/>
        <v>0</v>
      </c>
      <c r="G809" s="250">
        <f t="shared" si="64"/>
        <v>0</v>
      </c>
    </row>
    <row r="810" ht="20" customHeight="1" outlineLevel="1" spans="1:7">
      <c r="A810" s="251" t="s">
        <v>1445</v>
      </c>
      <c r="B810" s="252" t="s">
        <v>1446</v>
      </c>
      <c r="C810" s="198">
        <v>0</v>
      </c>
      <c r="D810" s="198">
        <f t="shared" ref="D810:E810" si="65">SUM(D811)</f>
        <v>0</v>
      </c>
      <c r="E810" s="198">
        <f t="shared" si="65"/>
        <v>0</v>
      </c>
      <c r="F810" s="250">
        <f t="shared" si="63"/>
        <v>0</v>
      </c>
      <c r="G810" s="250">
        <f t="shared" si="64"/>
        <v>0</v>
      </c>
    </row>
    <row r="811" ht="20" customHeight="1" outlineLevel="2" spans="1:7">
      <c r="A811" s="253" t="s">
        <v>1447</v>
      </c>
      <c r="B811" s="254" t="s">
        <v>1446</v>
      </c>
      <c r="C811" s="255"/>
      <c r="D811" s="255"/>
      <c r="E811" s="255"/>
      <c r="F811" s="250">
        <f t="shared" ref="F811:F814" si="66">IF(C811&gt;0,E811/C811,0)</f>
        <v>0</v>
      </c>
      <c r="G811" s="250">
        <f t="shared" ref="G811:G814" si="67">IF(D811&gt;0,E811/D811,0)</f>
        <v>0</v>
      </c>
    </row>
    <row r="812" ht="20" customHeight="1" outlineLevel="1" spans="1:7">
      <c r="A812" s="251" t="s">
        <v>1448</v>
      </c>
      <c r="B812" s="252" t="s">
        <v>1449</v>
      </c>
      <c r="C812" s="198">
        <v>0</v>
      </c>
      <c r="D812" s="198">
        <f t="shared" ref="D812:E812" si="68">SUM(D813)</f>
        <v>0</v>
      </c>
      <c r="E812" s="198">
        <f t="shared" si="68"/>
        <v>0</v>
      </c>
      <c r="F812" s="250">
        <f t="shared" si="66"/>
        <v>0</v>
      </c>
      <c r="G812" s="250">
        <f t="shared" si="67"/>
        <v>0</v>
      </c>
    </row>
    <row r="813" ht="20" customHeight="1" outlineLevel="2" spans="1:7">
      <c r="A813" s="253" t="s">
        <v>1450</v>
      </c>
      <c r="B813" s="254" t="s">
        <v>1449</v>
      </c>
      <c r="C813" s="255"/>
      <c r="D813" s="255"/>
      <c r="E813" s="255"/>
      <c r="F813" s="250">
        <f t="shared" si="66"/>
        <v>0</v>
      </c>
      <c r="G813" s="250">
        <f t="shared" si="67"/>
        <v>0</v>
      </c>
    </row>
    <row r="814" ht="20" customHeight="1" outlineLevel="1" spans="1:7">
      <c r="A814" s="251" t="s">
        <v>1451</v>
      </c>
      <c r="B814" s="252" t="s">
        <v>1452</v>
      </c>
      <c r="C814" s="198">
        <v>0</v>
      </c>
      <c r="D814" s="198">
        <f>SUM(D815:D824)</f>
        <v>0</v>
      </c>
      <c r="E814" s="198">
        <f>SUM(E815:E824)</f>
        <v>0</v>
      </c>
      <c r="F814" s="250">
        <f t="shared" si="66"/>
        <v>0</v>
      </c>
      <c r="G814" s="250">
        <f t="shared" si="67"/>
        <v>0</v>
      </c>
    </row>
    <row r="815" ht="20" customHeight="1" outlineLevel="2" spans="1:7">
      <c r="A815" s="253" t="s">
        <v>1453</v>
      </c>
      <c r="B815" s="254" t="s">
        <v>64</v>
      </c>
      <c r="C815" s="255"/>
      <c r="D815" s="255"/>
      <c r="E815" s="255"/>
      <c r="F815" s="250">
        <f t="shared" ref="F815:F824" si="69">IF(C815&gt;0,E815/C815,0)</f>
        <v>0</v>
      </c>
      <c r="G815" s="250">
        <f t="shared" ref="G815:G824" si="70">IF(D815&gt;0,E815/D815,0)</f>
        <v>0</v>
      </c>
    </row>
    <row r="816" ht="20" customHeight="1" outlineLevel="2" spans="1:7">
      <c r="A816" s="253" t="s">
        <v>1454</v>
      </c>
      <c r="B816" s="254" t="s">
        <v>66</v>
      </c>
      <c r="C816" s="255"/>
      <c r="D816" s="255"/>
      <c r="E816" s="255"/>
      <c r="F816" s="250">
        <f t="shared" si="69"/>
        <v>0</v>
      </c>
      <c r="G816" s="250">
        <f t="shared" si="70"/>
        <v>0</v>
      </c>
    </row>
    <row r="817" ht="20" customHeight="1" outlineLevel="2" spans="1:7">
      <c r="A817" s="253" t="s">
        <v>1455</v>
      </c>
      <c r="B817" s="254" t="s">
        <v>68</v>
      </c>
      <c r="C817" s="255"/>
      <c r="D817" s="255"/>
      <c r="E817" s="255"/>
      <c r="F817" s="250">
        <f t="shared" si="69"/>
        <v>0</v>
      </c>
      <c r="G817" s="250">
        <f t="shared" si="70"/>
        <v>0</v>
      </c>
    </row>
    <row r="818" ht="20" customHeight="1" outlineLevel="2" spans="1:7">
      <c r="A818" s="253" t="s">
        <v>1456</v>
      </c>
      <c r="B818" s="254" t="s">
        <v>1457</v>
      </c>
      <c r="C818" s="255"/>
      <c r="D818" s="255"/>
      <c r="E818" s="255"/>
      <c r="F818" s="250">
        <f t="shared" si="69"/>
        <v>0</v>
      </c>
      <c r="G818" s="250">
        <f t="shared" si="70"/>
        <v>0</v>
      </c>
    </row>
    <row r="819" ht="20" customHeight="1" outlineLevel="2" spans="1:7">
      <c r="A819" s="253" t="s">
        <v>1458</v>
      </c>
      <c r="B819" s="254" t="s">
        <v>1459</v>
      </c>
      <c r="C819" s="255"/>
      <c r="D819" s="255"/>
      <c r="E819" s="255"/>
      <c r="F819" s="250">
        <f t="shared" si="69"/>
        <v>0</v>
      </c>
      <c r="G819" s="250">
        <f t="shared" si="70"/>
        <v>0</v>
      </c>
    </row>
    <row r="820" ht="20" customHeight="1" outlineLevel="2" spans="1:7">
      <c r="A820" s="253" t="s">
        <v>1460</v>
      </c>
      <c r="B820" s="254" t="s">
        <v>1461</v>
      </c>
      <c r="C820" s="255"/>
      <c r="D820" s="255"/>
      <c r="E820" s="255"/>
      <c r="F820" s="250">
        <f t="shared" si="69"/>
        <v>0</v>
      </c>
      <c r="G820" s="250">
        <f t="shared" si="70"/>
        <v>0</v>
      </c>
    </row>
    <row r="821" ht="20" customHeight="1" outlineLevel="2" spans="1:7">
      <c r="A821" s="253" t="s">
        <v>1462</v>
      </c>
      <c r="B821" s="254" t="s">
        <v>165</v>
      </c>
      <c r="C821" s="255"/>
      <c r="D821" s="255"/>
      <c r="E821" s="255"/>
      <c r="F821" s="250">
        <f t="shared" si="69"/>
        <v>0</v>
      </c>
      <c r="G821" s="250">
        <f t="shared" si="70"/>
        <v>0</v>
      </c>
    </row>
    <row r="822" ht="20" customHeight="1" outlineLevel="2" spans="1:7">
      <c r="A822" s="253" t="s">
        <v>1463</v>
      </c>
      <c r="B822" s="254" t="s">
        <v>1464</v>
      </c>
      <c r="C822" s="255"/>
      <c r="D822" s="255"/>
      <c r="E822" s="255"/>
      <c r="F822" s="250">
        <f t="shared" si="69"/>
        <v>0</v>
      </c>
      <c r="G822" s="250">
        <f t="shared" si="70"/>
        <v>0</v>
      </c>
    </row>
    <row r="823" ht="20" customHeight="1" outlineLevel="2" spans="1:7">
      <c r="A823" s="253" t="s">
        <v>1465</v>
      </c>
      <c r="B823" s="254" t="s">
        <v>82</v>
      </c>
      <c r="C823" s="255"/>
      <c r="D823" s="255"/>
      <c r="E823" s="255"/>
      <c r="F823" s="250">
        <f t="shared" si="69"/>
        <v>0</v>
      </c>
      <c r="G823" s="250">
        <f t="shared" si="70"/>
        <v>0</v>
      </c>
    </row>
    <row r="824" ht="20" customHeight="1" outlineLevel="2" spans="1:7">
      <c r="A824" s="253" t="s">
        <v>1466</v>
      </c>
      <c r="B824" s="254" t="s">
        <v>1467</v>
      </c>
      <c r="C824" s="255"/>
      <c r="D824" s="255"/>
      <c r="E824" s="255"/>
      <c r="F824" s="250">
        <f t="shared" si="69"/>
        <v>0</v>
      </c>
      <c r="G824" s="250">
        <f t="shared" si="70"/>
        <v>0</v>
      </c>
    </row>
    <row r="825" ht="20" customHeight="1" outlineLevel="1" spans="1:7">
      <c r="A825" s="251" t="s">
        <v>1468</v>
      </c>
      <c r="B825" s="252" t="s">
        <v>1469</v>
      </c>
      <c r="C825" s="198">
        <v>0</v>
      </c>
      <c r="D825" s="198">
        <f t="shared" ref="D825:E825" si="71">SUM(D826)</f>
        <v>0</v>
      </c>
      <c r="E825" s="198">
        <f t="shared" si="71"/>
        <v>0</v>
      </c>
      <c r="F825" s="250">
        <f t="shared" ref="F825:F826" si="72">IF(C825&gt;0,E825/C825,0)</f>
        <v>0</v>
      </c>
      <c r="G825" s="250">
        <f t="shared" ref="G825:G826" si="73">IF(D825&gt;0,E825/D825,0)</f>
        <v>0</v>
      </c>
    </row>
    <row r="826" ht="20" customHeight="1" outlineLevel="2" spans="1:7">
      <c r="A826" s="253" t="s">
        <v>1470</v>
      </c>
      <c r="B826" s="254" t="s">
        <v>1469</v>
      </c>
      <c r="C826" s="255"/>
      <c r="D826" s="255"/>
      <c r="E826" s="255"/>
      <c r="F826" s="250">
        <f t="shared" si="72"/>
        <v>0</v>
      </c>
      <c r="G826" s="250">
        <f t="shared" si="73"/>
        <v>0</v>
      </c>
    </row>
    <row r="827" ht="20" customHeight="1" spans="1:7">
      <c r="A827" s="249" t="s">
        <v>1471</v>
      </c>
      <c r="B827" s="85" t="s">
        <v>1472</v>
      </c>
      <c r="C827" s="198">
        <f>SUM(C828,C839,C841,C844,C846,C848)</f>
        <v>50453</v>
      </c>
      <c r="D827" s="198">
        <f>SUM(D828,D839,D841,D844,D846,D848)</f>
        <v>43575</v>
      </c>
      <c r="E827" s="198">
        <f>SUM(E828,E839,E841,E844,E846,E848)</f>
        <v>50892</v>
      </c>
      <c r="F827" s="250">
        <f t="shared" ref="F827:F839" si="74">IF(C827&gt;0,E827/C827,0)</f>
        <v>1.00870116742315</v>
      </c>
      <c r="G827" s="250">
        <f t="shared" ref="G827:G839" si="75">IF(D827&gt;0,E827/D827,0)</f>
        <v>1.167917383821</v>
      </c>
    </row>
    <row r="828" ht="20" customHeight="1" outlineLevel="1" spans="1:7">
      <c r="A828" s="251" t="s">
        <v>1473</v>
      </c>
      <c r="B828" s="252" t="s">
        <v>1474</v>
      </c>
      <c r="C828" s="198">
        <v>31041</v>
      </c>
      <c r="D828" s="198">
        <f>SUM(D829:D838)</f>
        <v>2209</v>
      </c>
      <c r="E828" s="198">
        <f>SUM(E829:E838)</f>
        <v>3300</v>
      </c>
      <c r="F828" s="250">
        <f t="shared" si="74"/>
        <v>0.106311008021649</v>
      </c>
      <c r="G828" s="250">
        <f t="shared" si="75"/>
        <v>1.49388863739249</v>
      </c>
    </row>
    <row r="829" ht="20" customHeight="1" outlineLevel="2" spans="1:7">
      <c r="A829" s="253" t="s">
        <v>1475</v>
      </c>
      <c r="B829" s="254" t="s">
        <v>64</v>
      </c>
      <c r="C829" s="255"/>
      <c r="D829" s="255">
        <v>35</v>
      </c>
      <c r="E829" s="255">
        <v>50</v>
      </c>
      <c r="F829" s="250">
        <f t="shared" si="74"/>
        <v>0</v>
      </c>
      <c r="G829" s="250">
        <f t="shared" si="75"/>
        <v>1.42857142857143</v>
      </c>
    </row>
    <row r="830" ht="20" customHeight="1" outlineLevel="2" spans="1:7">
      <c r="A830" s="253" t="s">
        <v>1476</v>
      </c>
      <c r="B830" s="254" t="s">
        <v>66</v>
      </c>
      <c r="C830" s="255">
        <v>1750</v>
      </c>
      <c r="D830" s="255">
        <v>1238</v>
      </c>
      <c r="E830" s="255">
        <v>1750</v>
      </c>
      <c r="F830" s="250">
        <f t="shared" si="74"/>
        <v>1</v>
      </c>
      <c r="G830" s="250">
        <f t="shared" si="75"/>
        <v>1.41357027463651</v>
      </c>
    </row>
    <row r="831" ht="20" customHeight="1" outlineLevel="2" spans="1:7">
      <c r="A831" s="253" t="s">
        <v>1477</v>
      </c>
      <c r="B831" s="254" t="s">
        <v>68</v>
      </c>
      <c r="C831" s="255" t="s">
        <v>55</v>
      </c>
      <c r="D831" s="255" t="s">
        <v>55</v>
      </c>
      <c r="E831" s="255" t="s">
        <v>55</v>
      </c>
      <c r="F831" s="250" t="e">
        <f t="shared" si="74"/>
        <v>#VALUE!</v>
      </c>
      <c r="G831" s="250" t="e">
        <f t="shared" si="75"/>
        <v>#VALUE!</v>
      </c>
    </row>
    <row r="832" ht="20" customHeight="1" outlineLevel="2" spans="1:7">
      <c r="A832" s="253" t="s">
        <v>1478</v>
      </c>
      <c r="B832" s="254" t="s">
        <v>1479</v>
      </c>
      <c r="C832" s="255">
        <v>180</v>
      </c>
      <c r="D832" s="255">
        <v>292</v>
      </c>
      <c r="E832" s="255">
        <v>300</v>
      </c>
      <c r="F832" s="250">
        <f t="shared" si="74"/>
        <v>1.66666666666667</v>
      </c>
      <c r="G832" s="250">
        <f t="shared" si="75"/>
        <v>1.02739726027397</v>
      </c>
    </row>
    <row r="833" ht="20" customHeight="1" outlineLevel="2" spans="1:7">
      <c r="A833" s="253" t="s">
        <v>1480</v>
      </c>
      <c r="B833" s="254" t="s">
        <v>1481</v>
      </c>
      <c r="C833" s="255" t="s">
        <v>55</v>
      </c>
      <c r="D833" s="255" t="s">
        <v>55</v>
      </c>
      <c r="E833" s="255" t="s">
        <v>55</v>
      </c>
      <c r="F833" s="250" t="e">
        <f t="shared" si="74"/>
        <v>#VALUE!</v>
      </c>
      <c r="G833" s="250" t="e">
        <f t="shared" si="75"/>
        <v>#VALUE!</v>
      </c>
    </row>
    <row r="834" ht="20" customHeight="1" outlineLevel="2" spans="1:7">
      <c r="A834" s="253" t="s">
        <v>1482</v>
      </c>
      <c r="B834" s="254" t="s">
        <v>1483</v>
      </c>
      <c r="C834" s="255">
        <v>14911</v>
      </c>
      <c r="D834" s="255">
        <v>9</v>
      </c>
      <c r="E834" s="255">
        <v>200</v>
      </c>
      <c r="F834" s="250">
        <f t="shared" si="74"/>
        <v>0.0134129166387231</v>
      </c>
      <c r="G834" s="250">
        <f t="shared" si="75"/>
        <v>22.2222222222222</v>
      </c>
    </row>
    <row r="835" ht="20" customHeight="1" outlineLevel="2" spans="1:7">
      <c r="A835" s="253" t="s">
        <v>1484</v>
      </c>
      <c r="B835" s="254" t="s">
        <v>1485</v>
      </c>
      <c r="C835" s="255" t="s">
        <v>55</v>
      </c>
      <c r="D835" s="255" t="s">
        <v>55</v>
      </c>
      <c r="E835" s="255" t="s">
        <v>55</v>
      </c>
      <c r="F835" s="250" t="e">
        <f t="shared" si="74"/>
        <v>#VALUE!</v>
      </c>
      <c r="G835" s="250" t="e">
        <f t="shared" si="75"/>
        <v>#VALUE!</v>
      </c>
    </row>
    <row r="836" ht="20" customHeight="1" outlineLevel="2" spans="1:7">
      <c r="A836" s="253" t="s">
        <v>1486</v>
      </c>
      <c r="B836" s="254" t="s">
        <v>1487</v>
      </c>
      <c r="C836" s="255" t="s">
        <v>55</v>
      </c>
      <c r="D836" s="255" t="s">
        <v>55</v>
      </c>
      <c r="E836" s="255" t="s">
        <v>55</v>
      </c>
      <c r="F836" s="250" t="e">
        <f t="shared" si="74"/>
        <v>#VALUE!</v>
      </c>
      <c r="G836" s="250" t="e">
        <f t="shared" si="75"/>
        <v>#VALUE!</v>
      </c>
    </row>
    <row r="837" ht="20" customHeight="1" outlineLevel="2" spans="1:7">
      <c r="A837" s="253" t="s">
        <v>1488</v>
      </c>
      <c r="B837" s="254" t="s">
        <v>1489</v>
      </c>
      <c r="C837" s="255" t="s">
        <v>55</v>
      </c>
      <c r="D837" s="255" t="s">
        <v>55</v>
      </c>
      <c r="E837" s="255" t="s">
        <v>55</v>
      </c>
      <c r="F837" s="250" t="e">
        <f t="shared" si="74"/>
        <v>#VALUE!</v>
      </c>
      <c r="G837" s="250" t="e">
        <f t="shared" si="75"/>
        <v>#VALUE!</v>
      </c>
    </row>
    <row r="838" ht="20" customHeight="1" outlineLevel="2" spans="1:7">
      <c r="A838" s="253" t="s">
        <v>1490</v>
      </c>
      <c r="B838" s="254" t="s">
        <v>1491</v>
      </c>
      <c r="C838" s="255">
        <v>14200</v>
      </c>
      <c r="D838" s="255">
        <v>635</v>
      </c>
      <c r="E838" s="255">
        <v>1000</v>
      </c>
      <c r="F838" s="250">
        <f t="shared" si="74"/>
        <v>0.0704225352112676</v>
      </c>
      <c r="G838" s="250">
        <f t="shared" si="75"/>
        <v>1.5748031496063</v>
      </c>
    </row>
    <row r="839" ht="20" customHeight="1" outlineLevel="1" spans="1:7">
      <c r="A839" s="251" t="s">
        <v>1492</v>
      </c>
      <c r="B839" s="252" t="s">
        <v>1493</v>
      </c>
      <c r="C839" s="198">
        <v>0</v>
      </c>
      <c r="D839" s="198">
        <f t="shared" ref="D839:E839" si="76">SUM(D840)</f>
        <v>1</v>
      </c>
      <c r="E839" s="198">
        <f t="shared" si="76"/>
        <v>0</v>
      </c>
      <c r="F839" s="250">
        <f t="shared" si="74"/>
        <v>0</v>
      </c>
      <c r="G839" s="250">
        <f t="shared" si="75"/>
        <v>0</v>
      </c>
    </row>
    <row r="840" ht="20" customHeight="1" outlineLevel="2" spans="1:7">
      <c r="A840" s="253" t="s">
        <v>1494</v>
      </c>
      <c r="B840" s="254" t="s">
        <v>1493</v>
      </c>
      <c r="C840" s="255"/>
      <c r="D840" s="255">
        <v>1</v>
      </c>
      <c r="E840" s="255"/>
      <c r="F840" s="250">
        <f t="shared" ref="F840:F841" si="77">IF(C840&gt;0,E840/C840,0)</f>
        <v>0</v>
      </c>
      <c r="G840" s="250">
        <f t="shared" ref="G840:G841" si="78">IF(D840&gt;0,E840/D840,0)</f>
        <v>0</v>
      </c>
    </row>
    <row r="841" ht="20" customHeight="1" outlineLevel="1" spans="1:7">
      <c r="A841" s="251" t="s">
        <v>1495</v>
      </c>
      <c r="B841" s="252" t="s">
        <v>1496</v>
      </c>
      <c r="C841" s="198">
        <v>11440</v>
      </c>
      <c r="D841" s="198">
        <f>SUM(D842:D843)</f>
        <v>35173</v>
      </c>
      <c r="E841" s="198">
        <f>SUM(E842:E843)</f>
        <v>39620</v>
      </c>
      <c r="F841" s="250">
        <f t="shared" si="77"/>
        <v>3.46328671328671</v>
      </c>
      <c r="G841" s="250">
        <f t="shared" si="78"/>
        <v>1.12643220652205</v>
      </c>
    </row>
    <row r="842" ht="20" customHeight="1" outlineLevel="2" spans="1:7">
      <c r="A842" s="253" t="s">
        <v>1497</v>
      </c>
      <c r="B842" s="254" t="s">
        <v>1498</v>
      </c>
      <c r="C842" s="255">
        <v>9752</v>
      </c>
      <c r="D842" s="256">
        <v>13480</v>
      </c>
      <c r="E842" s="256">
        <f>9752+4868</f>
        <v>14620</v>
      </c>
      <c r="F842" s="250">
        <f t="shared" ref="F842:F852" si="79">IF(C842&gt;0,E842/C842,0)</f>
        <v>1.49917965545529</v>
      </c>
      <c r="G842" s="250">
        <f t="shared" ref="G842:G852" si="80">IF(D842&gt;0,E842/D842,0)</f>
        <v>1.08456973293769</v>
      </c>
    </row>
    <row r="843" ht="20" customHeight="1" outlineLevel="2" spans="1:7">
      <c r="A843" s="253" t="s">
        <v>1499</v>
      </c>
      <c r="B843" s="254" t="s">
        <v>1500</v>
      </c>
      <c r="C843" s="255">
        <v>1688</v>
      </c>
      <c r="D843" s="256">
        <f>22828-1135</f>
        <v>21693</v>
      </c>
      <c r="E843" s="256">
        <f>25000</f>
        <v>25000</v>
      </c>
      <c r="F843" s="250">
        <f t="shared" si="79"/>
        <v>14.8104265402844</v>
      </c>
      <c r="G843" s="250">
        <f t="shared" si="80"/>
        <v>1.15244548932835</v>
      </c>
    </row>
    <row r="844" ht="20" customHeight="1" outlineLevel="1" spans="1:7">
      <c r="A844" s="251" t="s">
        <v>1501</v>
      </c>
      <c r="B844" s="252" t="s">
        <v>1502</v>
      </c>
      <c r="C844" s="198">
        <v>1800</v>
      </c>
      <c r="D844" s="198">
        <f t="shared" ref="D844:E844" si="81">SUM(D845)</f>
        <v>1</v>
      </c>
      <c r="E844" s="198">
        <f t="shared" si="81"/>
        <v>1800</v>
      </c>
      <c r="F844" s="250">
        <f t="shared" si="79"/>
        <v>1</v>
      </c>
      <c r="G844" s="250">
        <f t="shared" si="80"/>
        <v>1800</v>
      </c>
    </row>
    <row r="845" ht="20" customHeight="1" outlineLevel="2" spans="1:7">
      <c r="A845" s="253" t="s">
        <v>1503</v>
      </c>
      <c r="B845" s="254" t="s">
        <v>1502</v>
      </c>
      <c r="C845" s="255">
        <v>1800</v>
      </c>
      <c r="D845" s="255">
        <v>1</v>
      </c>
      <c r="E845" s="255">
        <v>1800</v>
      </c>
      <c r="F845" s="250">
        <f t="shared" si="79"/>
        <v>1</v>
      </c>
      <c r="G845" s="250">
        <f t="shared" si="80"/>
        <v>1800</v>
      </c>
    </row>
    <row r="846" ht="20" customHeight="1" outlineLevel="1" spans="1:7">
      <c r="A846" s="251" t="s">
        <v>1504</v>
      </c>
      <c r="B846" s="252" t="s">
        <v>1505</v>
      </c>
      <c r="C846" s="198">
        <v>50</v>
      </c>
      <c r="D846" s="198">
        <f t="shared" ref="D846:E846" si="82">SUM(D847)</f>
        <v>0</v>
      </c>
      <c r="E846" s="198">
        <f t="shared" si="82"/>
        <v>50</v>
      </c>
      <c r="F846" s="250">
        <f t="shared" si="79"/>
        <v>1</v>
      </c>
      <c r="G846" s="250">
        <f t="shared" si="80"/>
        <v>0</v>
      </c>
    </row>
    <row r="847" ht="20" customHeight="1" outlineLevel="2" spans="1:7">
      <c r="A847" s="253" t="s">
        <v>1506</v>
      </c>
      <c r="B847" s="254" t="s">
        <v>1505</v>
      </c>
      <c r="C847" s="255">
        <v>50</v>
      </c>
      <c r="D847" s="256">
        <v>0</v>
      </c>
      <c r="E847" s="255">
        <v>50</v>
      </c>
      <c r="F847" s="250">
        <f t="shared" si="79"/>
        <v>1</v>
      </c>
      <c r="G847" s="250">
        <f t="shared" si="80"/>
        <v>0</v>
      </c>
    </row>
    <row r="848" ht="20" customHeight="1" outlineLevel="1" spans="1:7">
      <c r="A848" s="251" t="s">
        <v>1507</v>
      </c>
      <c r="B848" s="252" t="s">
        <v>1508</v>
      </c>
      <c r="C848" s="198">
        <v>6122</v>
      </c>
      <c r="D848" s="198">
        <f>SUM(D849)</f>
        <v>6191</v>
      </c>
      <c r="E848" s="198">
        <f t="shared" ref="D848:E848" si="83">SUM(E849)</f>
        <v>6122</v>
      </c>
      <c r="F848" s="250">
        <f t="shared" si="79"/>
        <v>1</v>
      </c>
      <c r="G848" s="250">
        <f t="shared" si="80"/>
        <v>0.988854789210144</v>
      </c>
    </row>
    <row r="849" ht="20" customHeight="1" outlineLevel="2" spans="1:7">
      <c r="A849" s="253" t="s">
        <v>1509</v>
      </c>
      <c r="B849" s="254" t="s">
        <v>1508</v>
      </c>
      <c r="C849" s="255">
        <v>6122</v>
      </c>
      <c r="D849" s="255">
        <v>6191</v>
      </c>
      <c r="E849" s="255">
        <f>6450-328</f>
        <v>6122</v>
      </c>
      <c r="F849" s="250">
        <f t="shared" si="79"/>
        <v>1</v>
      </c>
      <c r="G849" s="250">
        <f t="shared" si="80"/>
        <v>0.988854789210144</v>
      </c>
    </row>
    <row r="850" ht="20" customHeight="1" spans="1:7">
      <c r="A850" s="249" t="s">
        <v>1510</v>
      </c>
      <c r="B850" s="85" t="s">
        <v>1511</v>
      </c>
      <c r="C850" s="198">
        <f>SUM(C851,C877,C899,C927,C938,C945,C951,C954)</f>
        <v>6750</v>
      </c>
      <c r="D850" s="198">
        <f>SUM(D851,D877,D899,D927,D938,D945,D951,D954)</f>
        <v>8550</v>
      </c>
      <c r="E850" s="198">
        <f>SUM(E851,E877,E899,E927,E938,E945,E951,E954)</f>
        <v>8560</v>
      </c>
      <c r="F850" s="250">
        <f t="shared" si="79"/>
        <v>1.26814814814815</v>
      </c>
      <c r="G850" s="250">
        <f t="shared" si="80"/>
        <v>1.00116959064327</v>
      </c>
    </row>
    <row r="851" ht="20" customHeight="1" outlineLevel="1" spans="1:7">
      <c r="A851" s="251" t="s">
        <v>1512</v>
      </c>
      <c r="B851" s="252" t="s">
        <v>1513</v>
      </c>
      <c r="C851" s="198">
        <v>2286</v>
      </c>
      <c r="D851" s="198">
        <f>SUM(D852:D876)</f>
        <v>4977</v>
      </c>
      <c r="E851" s="198">
        <f>SUM(E852:E876)</f>
        <v>4987</v>
      </c>
      <c r="F851" s="250">
        <f t="shared" si="79"/>
        <v>2.18153980752406</v>
      </c>
      <c r="G851" s="250">
        <f t="shared" si="80"/>
        <v>1.00200924251557</v>
      </c>
    </row>
    <row r="852" ht="20" customHeight="1" outlineLevel="2" spans="1:7">
      <c r="A852" s="253" t="s">
        <v>1514</v>
      </c>
      <c r="B852" s="254" t="s">
        <v>64</v>
      </c>
      <c r="C852" s="255">
        <v>7</v>
      </c>
      <c r="D852" s="255">
        <v>0</v>
      </c>
      <c r="E852" s="255">
        <v>0</v>
      </c>
      <c r="F852" s="250">
        <f t="shared" si="79"/>
        <v>0</v>
      </c>
      <c r="G852" s="250">
        <f t="shared" si="80"/>
        <v>0</v>
      </c>
    </row>
    <row r="853" ht="20" customHeight="1" outlineLevel="2" spans="1:7">
      <c r="A853" s="253" t="s">
        <v>1515</v>
      </c>
      <c r="B853" s="254" t="s">
        <v>66</v>
      </c>
      <c r="C853" s="255">
        <v>23</v>
      </c>
      <c r="D853" s="255">
        <v>203</v>
      </c>
      <c r="E853" s="255">
        <v>213</v>
      </c>
      <c r="F853" s="250">
        <f t="shared" ref="F853:F916" si="84">IF(C853&gt;0,E853/C853,0)</f>
        <v>9.26086956521739</v>
      </c>
      <c r="G853" s="250">
        <f t="shared" ref="G853:G916" si="85">IF(D853&gt;0,E853/D853,0)</f>
        <v>1.04926108374384</v>
      </c>
    </row>
    <row r="854" ht="20" customHeight="1" outlineLevel="2" spans="1:7">
      <c r="A854" s="253" t="s">
        <v>1516</v>
      </c>
      <c r="B854" s="254" t="s">
        <v>68</v>
      </c>
      <c r="C854" s="255" t="s">
        <v>55</v>
      </c>
      <c r="D854" s="255" t="s">
        <v>55</v>
      </c>
      <c r="E854" s="255" t="s">
        <v>55</v>
      </c>
      <c r="F854" s="250" t="e">
        <f t="shared" si="84"/>
        <v>#VALUE!</v>
      </c>
      <c r="G854" s="250" t="e">
        <f t="shared" si="85"/>
        <v>#VALUE!</v>
      </c>
    </row>
    <row r="855" ht="20" customHeight="1" outlineLevel="2" spans="1:7">
      <c r="A855" s="253" t="s">
        <v>1517</v>
      </c>
      <c r="B855" s="254" t="s">
        <v>82</v>
      </c>
      <c r="C855" s="255" t="s">
        <v>55</v>
      </c>
      <c r="D855" s="255" t="s">
        <v>55</v>
      </c>
      <c r="E855" s="255" t="s">
        <v>55</v>
      </c>
      <c r="F855" s="250" t="e">
        <f t="shared" si="84"/>
        <v>#VALUE!</v>
      </c>
      <c r="G855" s="250" t="e">
        <f t="shared" si="85"/>
        <v>#VALUE!</v>
      </c>
    </row>
    <row r="856" ht="20" customHeight="1" outlineLevel="2" spans="1:7">
      <c r="A856" s="253" t="s">
        <v>1518</v>
      </c>
      <c r="B856" s="254" t="s">
        <v>1519</v>
      </c>
      <c r="C856" s="255" t="s">
        <v>55</v>
      </c>
      <c r="D856" s="255" t="s">
        <v>55</v>
      </c>
      <c r="E856" s="255" t="s">
        <v>55</v>
      </c>
      <c r="F856" s="250" t="e">
        <f t="shared" si="84"/>
        <v>#VALUE!</v>
      </c>
      <c r="G856" s="250" t="e">
        <f t="shared" si="85"/>
        <v>#VALUE!</v>
      </c>
    </row>
    <row r="857" ht="20" customHeight="1" outlineLevel="2" spans="1:7">
      <c r="A857" s="253" t="s">
        <v>1520</v>
      </c>
      <c r="B857" s="254" t="s">
        <v>1521</v>
      </c>
      <c r="C857" s="255" t="s">
        <v>55</v>
      </c>
      <c r="D857" s="255" t="s">
        <v>55</v>
      </c>
      <c r="E857" s="255" t="s">
        <v>55</v>
      </c>
      <c r="F857" s="250" t="e">
        <f t="shared" si="84"/>
        <v>#VALUE!</v>
      </c>
      <c r="G857" s="250" t="e">
        <f t="shared" si="85"/>
        <v>#VALUE!</v>
      </c>
    </row>
    <row r="858" ht="20" customHeight="1" outlineLevel="2" spans="1:7">
      <c r="A858" s="253" t="s">
        <v>1522</v>
      </c>
      <c r="B858" s="254" t="s">
        <v>1523</v>
      </c>
      <c r="C858" s="255">
        <v>5</v>
      </c>
      <c r="D858" s="255">
        <v>7</v>
      </c>
      <c r="E858" s="255">
        <v>7</v>
      </c>
      <c r="F858" s="250">
        <f t="shared" si="84"/>
        <v>1.4</v>
      </c>
      <c r="G858" s="250">
        <f t="shared" si="85"/>
        <v>1</v>
      </c>
    </row>
    <row r="859" ht="20" customHeight="1" outlineLevel="2" spans="1:7">
      <c r="A859" s="253" t="s">
        <v>1524</v>
      </c>
      <c r="B859" s="254" t="s">
        <v>1525</v>
      </c>
      <c r="C859" s="255" t="s">
        <v>55</v>
      </c>
      <c r="D859" s="255" t="s">
        <v>55</v>
      </c>
      <c r="E859" s="255" t="s">
        <v>55</v>
      </c>
      <c r="F859" s="250" t="e">
        <f t="shared" si="84"/>
        <v>#VALUE!</v>
      </c>
      <c r="G859" s="250" t="e">
        <f t="shared" si="85"/>
        <v>#VALUE!</v>
      </c>
    </row>
    <row r="860" ht="20" customHeight="1" outlineLevel="2" spans="1:7">
      <c r="A860" s="253" t="s">
        <v>1526</v>
      </c>
      <c r="B860" s="254" t="s">
        <v>1527</v>
      </c>
      <c r="C860" s="255" t="s">
        <v>55</v>
      </c>
      <c r="D860" s="255" t="s">
        <v>55</v>
      </c>
      <c r="E860" s="255" t="s">
        <v>55</v>
      </c>
      <c r="F860" s="250" t="e">
        <f t="shared" si="84"/>
        <v>#VALUE!</v>
      </c>
      <c r="G860" s="250" t="e">
        <f t="shared" si="85"/>
        <v>#VALUE!</v>
      </c>
    </row>
    <row r="861" ht="20" customHeight="1" outlineLevel="2" spans="1:7">
      <c r="A861" s="253" t="s">
        <v>1528</v>
      </c>
      <c r="B861" s="254" t="s">
        <v>1529</v>
      </c>
      <c r="C861" s="255" t="s">
        <v>55</v>
      </c>
      <c r="D861" s="255" t="s">
        <v>55</v>
      </c>
      <c r="E861" s="255" t="s">
        <v>55</v>
      </c>
      <c r="F861" s="250" t="e">
        <f t="shared" si="84"/>
        <v>#VALUE!</v>
      </c>
      <c r="G861" s="250" t="e">
        <f t="shared" si="85"/>
        <v>#VALUE!</v>
      </c>
    </row>
    <row r="862" ht="20" customHeight="1" outlineLevel="2" spans="1:7">
      <c r="A862" s="253" t="s">
        <v>1530</v>
      </c>
      <c r="B862" s="254" t="s">
        <v>1531</v>
      </c>
      <c r="C862" s="255" t="s">
        <v>55</v>
      </c>
      <c r="D862" s="255" t="s">
        <v>55</v>
      </c>
      <c r="E862" s="255" t="s">
        <v>55</v>
      </c>
      <c r="F862" s="250" t="e">
        <f t="shared" si="84"/>
        <v>#VALUE!</v>
      </c>
      <c r="G862" s="250" t="e">
        <f t="shared" si="85"/>
        <v>#VALUE!</v>
      </c>
    </row>
    <row r="863" ht="20" customHeight="1" outlineLevel="2" spans="1:7">
      <c r="A863" s="253" t="s">
        <v>1532</v>
      </c>
      <c r="B863" s="254" t="s">
        <v>1533</v>
      </c>
      <c r="C863" s="255" t="s">
        <v>55</v>
      </c>
      <c r="D863" s="255" t="s">
        <v>55</v>
      </c>
      <c r="E863" s="255" t="s">
        <v>55</v>
      </c>
      <c r="F863" s="250" t="e">
        <f t="shared" si="84"/>
        <v>#VALUE!</v>
      </c>
      <c r="G863" s="250" t="e">
        <f t="shared" si="85"/>
        <v>#VALUE!</v>
      </c>
    </row>
    <row r="864" ht="20" customHeight="1" outlineLevel="2" spans="1:7">
      <c r="A864" s="253" t="s">
        <v>1534</v>
      </c>
      <c r="B864" s="254" t="s">
        <v>1535</v>
      </c>
      <c r="C864" s="255" t="s">
        <v>55</v>
      </c>
      <c r="D864" s="255" t="s">
        <v>55</v>
      </c>
      <c r="E864" s="255" t="s">
        <v>55</v>
      </c>
      <c r="F864" s="250" t="e">
        <f t="shared" si="84"/>
        <v>#VALUE!</v>
      </c>
      <c r="G864" s="250" t="e">
        <f t="shared" si="85"/>
        <v>#VALUE!</v>
      </c>
    </row>
    <row r="865" ht="20" customHeight="1" outlineLevel="2" spans="1:7">
      <c r="A865" s="253" t="s">
        <v>1536</v>
      </c>
      <c r="B865" s="254" t="s">
        <v>1537</v>
      </c>
      <c r="C865" s="255">
        <v>20</v>
      </c>
      <c r="D865" s="255">
        <v>0</v>
      </c>
      <c r="E865" s="255">
        <v>0</v>
      </c>
      <c r="F865" s="250">
        <f t="shared" si="84"/>
        <v>0</v>
      </c>
      <c r="G865" s="250">
        <f t="shared" si="85"/>
        <v>0</v>
      </c>
    </row>
    <row r="866" ht="20" customHeight="1" outlineLevel="2" spans="1:7">
      <c r="A866" s="253" t="s">
        <v>1538</v>
      </c>
      <c r="B866" s="254" t="s">
        <v>1539</v>
      </c>
      <c r="C866" s="255" t="s">
        <v>55</v>
      </c>
      <c r="D866" s="255" t="s">
        <v>55</v>
      </c>
      <c r="E866" s="255" t="s">
        <v>55</v>
      </c>
      <c r="F866" s="250" t="e">
        <f t="shared" si="84"/>
        <v>#VALUE!</v>
      </c>
      <c r="G866" s="250" t="e">
        <f t="shared" si="85"/>
        <v>#VALUE!</v>
      </c>
    </row>
    <row r="867" ht="20" customHeight="1" outlineLevel="2" spans="1:7">
      <c r="A867" s="253" t="s">
        <v>1540</v>
      </c>
      <c r="B867" s="254" t="s">
        <v>1541</v>
      </c>
      <c r="C867" s="255">
        <v>350</v>
      </c>
      <c r="D867" s="255">
        <v>394</v>
      </c>
      <c r="E867" s="255">
        <v>394</v>
      </c>
      <c r="F867" s="250">
        <f t="shared" si="84"/>
        <v>1.12571428571429</v>
      </c>
      <c r="G867" s="250">
        <f t="shared" si="85"/>
        <v>1</v>
      </c>
    </row>
    <row r="868" ht="20" customHeight="1" outlineLevel="2" spans="1:7">
      <c r="A868" s="253" t="s">
        <v>1542</v>
      </c>
      <c r="B868" s="254" t="s">
        <v>1543</v>
      </c>
      <c r="C868" s="255" t="s">
        <v>55</v>
      </c>
      <c r="D868" s="255" t="s">
        <v>55</v>
      </c>
      <c r="E868" s="255" t="s">
        <v>55</v>
      </c>
      <c r="F868" s="250" t="e">
        <f t="shared" si="84"/>
        <v>#VALUE!</v>
      </c>
      <c r="G868" s="250" t="e">
        <f t="shared" si="85"/>
        <v>#VALUE!</v>
      </c>
    </row>
    <row r="869" ht="20" customHeight="1" outlineLevel="2" spans="1:7">
      <c r="A869" s="253" t="s">
        <v>1544</v>
      </c>
      <c r="B869" s="254" t="s">
        <v>1545</v>
      </c>
      <c r="C869" s="255" t="s">
        <v>55</v>
      </c>
      <c r="D869" s="255" t="s">
        <v>55</v>
      </c>
      <c r="E869" s="255" t="s">
        <v>55</v>
      </c>
      <c r="F869" s="250" t="e">
        <f t="shared" si="84"/>
        <v>#VALUE!</v>
      </c>
      <c r="G869" s="250" t="e">
        <f t="shared" si="85"/>
        <v>#VALUE!</v>
      </c>
    </row>
    <row r="870" ht="20" customHeight="1" outlineLevel="2" spans="1:7">
      <c r="A870" s="253" t="s">
        <v>1546</v>
      </c>
      <c r="B870" s="254" t="s">
        <v>1547</v>
      </c>
      <c r="C870" s="255">
        <v>120</v>
      </c>
      <c r="D870" s="255">
        <v>16</v>
      </c>
      <c r="E870" s="255">
        <v>16</v>
      </c>
      <c r="F870" s="250">
        <f t="shared" si="84"/>
        <v>0.133333333333333</v>
      </c>
      <c r="G870" s="250">
        <f t="shared" si="85"/>
        <v>1</v>
      </c>
    </row>
    <row r="871" ht="20" customHeight="1" outlineLevel="2" spans="1:7">
      <c r="A871" s="253" t="s">
        <v>1548</v>
      </c>
      <c r="B871" s="254" t="s">
        <v>1549</v>
      </c>
      <c r="C871" s="255">
        <v>10</v>
      </c>
      <c r="D871" s="255">
        <v>0</v>
      </c>
      <c r="E871" s="255">
        <v>0</v>
      </c>
      <c r="F871" s="250">
        <f t="shared" si="84"/>
        <v>0</v>
      </c>
      <c r="G871" s="250">
        <f t="shared" si="85"/>
        <v>0</v>
      </c>
    </row>
    <row r="872" ht="20" customHeight="1" outlineLevel="2" spans="1:7">
      <c r="A872" s="253" t="s">
        <v>1550</v>
      </c>
      <c r="B872" s="254" t="s">
        <v>1551</v>
      </c>
      <c r="C872" s="255" t="s">
        <v>55</v>
      </c>
      <c r="D872" s="255" t="s">
        <v>55</v>
      </c>
      <c r="E872" s="255" t="s">
        <v>55</v>
      </c>
      <c r="F872" s="250" t="e">
        <f t="shared" si="84"/>
        <v>#VALUE!</v>
      </c>
      <c r="G872" s="250" t="e">
        <f t="shared" si="85"/>
        <v>#VALUE!</v>
      </c>
    </row>
    <row r="873" ht="20" customHeight="1" outlineLevel="2" spans="1:7">
      <c r="A873" s="253" t="s">
        <v>1552</v>
      </c>
      <c r="B873" s="254" t="s">
        <v>1553</v>
      </c>
      <c r="C873" s="255">
        <v>1</v>
      </c>
      <c r="D873" s="255">
        <v>0</v>
      </c>
      <c r="E873" s="255">
        <v>0</v>
      </c>
      <c r="F873" s="250">
        <f t="shared" si="84"/>
        <v>0</v>
      </c>
      <c r="G873" s="250">
        <f t="shared" si="85"/>
        <v>0</v>
      </c>
    </row>
    <row r="874" ht="20" customHeight="1" outlineLevel="2" spans="1:7">
      <c r="A874" s="253" t="s">
        <v>1554</v>
      </c>
      <c r="B874" s="254" t="s">
        <v>1555</v>
      </c>
      <c r="C874" s="255" t="s">
        <v>55</v>
      </c>
      <c r="D874" s="255" t="s">
        <v>55</v>
      </c>
      <c r="E874" s="255" t="s">
        <v>55</v>
      </c>
      <c r="F874" s="250" t="e">
        <f t="shared" si="84"/>
        <v>#VALUE!</v>
      </c>
      <c r="G874" s="250" t="e">
        <f t="shared" si="85"/>
        <v>#VALUE!</v>
      </c>
    </row>
    <row r="875" ht="20" customHeight="1" outlineLevel="2" spans="1:7">
      <c r="A875" s="253" t="s">
        <v>1556</v>
      </c>
      <c r="B875" s="254" t="s">
        <v>1557</v>
      </c>
      <c r="C875" s="255" t="s">
        <v>55</v>
      </c>
      <c r="D875" s="255" t="s">
        <v>55</v>
      </c>
      <c r="E875" s="255" t="s">
        <v>55</v>
      </c>
      <c r="F875" s="250" t="e">
        <f t="shared" si="84"/>
        <v>#VALUE!</v>
      </c>
      <c r="G875" s="250" t="e">
        <f t="shared" si="85"/>
        <v>#VALUE!</v>
      </c>
    </row>
    <row r="876" ht="20" customHeight="1" outlineLevel="2" spans="1:7">
      <c r="A876" s="253" t="s">
        <v>1558</v>
      </c>
      <c r="B876" s="254" t="s">
        <v>1559</v>
      </c>
      <c r="C876" s="255">
        <v>1750</v>
      </c>
      <c r="D876" s="255">
        <f>1031+610+2716</f>
        <v>4357</v>
      </c>
      <c r="E876" s="255">
        <f>1031+610+2716</f>
        <v>4357</v>
      </c>
      <c r="F876" s="250">
        <f t="shared" si="84"/>
        <v>2.48971428571429</v>
      </c>
      <c r="G876" s="250">
        <f t="shared" si="85"/>
        <v>1</v>
      </c>
    </row>
    <row r="877" ht="20" customHeight="1" outlineLevel="1" spans="1:7">
      <c r="A877" s="251" t="s">
        <v>1560</v>
      </c>
      <c r="B877" s="252" t="s">
        <v>1561</v>
      </c>
      <c r="C877" s="198">
        <v>176</v>
      </c>
      <c r="D877" s="198">
        <f>SUM(D878:D898)</f>
        <v>805</v>
      </c>
      <c r="E877" s="198">
        <f>SUM(E878:E898)</f>
        <v>805</v>
      </c>
      <c r="F877" s="250">
        <f t="shared" si="84"/>
        <v>4.57386363636364</v>
      </c>
      <c r="G877" s="250">
        <f t="shared" si="85"/>
        <v>1</v>
      </c>
    </row>
    <row r="878" ht="20" customHeight="1" outlineLevel="2" spans="1:7">
      <c r="A878" s="253" t="s">
        <v>1562</v>
      </c>
      <c r="B878" s="254" t="s">
        <v>64</v>
      </c>
      <c r="C878" s="255" t="s">
        <v>55</v>
      </c>
      <c r="D878" s="255" t="s">
        <v>55</v>
      </c>
      <c r="E878" s="255" t="s">
        <v>55</v>
      </c>
      <c r="F878" s="250" t="e">
        <f t="shared" si="84"/>
        <v>#VALUE!</v>
      </c>
      <c r="G878" s="250" t="e">
        <f t="shared" si="85"/>
        <v>#VALUE!</v>
      </c>
    </row>
    <row r="879" ht="20" customHeight="1" outlineLevel="2" spans="1:7">
      <c r="A879" s="253" t="s">
        <v>1563</v>
      </c>
      <c r="B879" s="254" t="s">
        <v>66</v>
      </c>
      <c r="C879" s="255" t="s">
        <v>55</v>
      </c>
      <c r="D879" s="255" t="s">
        <v>55</v>
      </c>
      <c r="E879" s="255" t="s">
        <v>55</v>
      </c>
      <c r="F879" s="250" t="e">
        <f t="shared" si="84"/>
        <v>#VALUE!</v>
      </c>
      <c r="G879" s="250" t="e">
        <f t="shared" si="85"/>
        <v>#VALUE!</v>
      </c>
    </row>
    <row r="880" ht="20" customHeight="1" outlineLevel="2" spans="1:7">
      <c r="A880" s="253" t="s">
        <v>1564</v>
      </c>
      <c r="B880" s="254" t="s">
        <v>68</v>
      </c>
      <c r="C880" s="255" t="s">
        <v>55</v>
      </c>
      <c r="D880" s="255" t="s">
        <v>55</v>
      </c>
      <c r="E880" s="255" t="s">
        <v>55</v>
      </c>
      <c r="F880" s="250" t="e">
        <f t="shared" si="84"/>
        <v>#VALUE!</v>
      </c>
      <c r="G880" s="250" t="e">
        <f t="shared" si="85"/>
        <v>#VALUE!</v>
      </c>
    </row>
    <row r="881" ht="20" customHeight="1" outlineLevel="2" spans="1:7">
      <c r="A881" s="253" t="s">
        <v>1565</v>
      </c>
      <c r="B881" s="254" t="s">
        <v>1566</v>
      </c>
      <c r="C881" s="255" t="s">
        <v>55</v>
      </c>
      <c r="D881" s="255" t="s">
        <v>55</v>
      </c>
      <c r="E881" s="255" t="s">
        <v>55</v>
      </c>
      <c r="F881" s="250" t="e">
        <f t="shared" si="84"/>
        <v>#VALUE!</v>
      </c>
      <c r="G881" s="250" t="e">
        <f t="shared" si="85"/>
        <v>#VALUE!</v>
      </c>
    </row>
    <row r="882" ht="20" customHeight="1" outlineLevel="2" spans="1:7">
      <c r="A882" s="253" t="s">
        <v>1567</v>
      </c>
      <c r="B882" s="254" t="s">
        <v>1568</v>
      </c>
      <c r="C882" s="255">
        <v>30</v>
      </c>
      <c r="D882" s="255">
        <v>92</v>
      </c>
      <c r="E882" s="255">
        <v>92</v>
      </c>
      <c r="F882" s="250">
        <f t="shared" si="84"/>
        <v>3.06666666666667</v>
      </c>
      <c r="G882" s="250">
        <f t="shared" si="85"/>
        <v>1</v>
      </c>
    </row>
    <row r="883" ht="20" customHeight="1" outlineLevel="2" spans="1:7">
      <c r="A883" s="253" t="s">
        <v>1569</v>
      </c>
      <c r="B883" s="254" t="s">
        <v>1570</v>
      </c>
      <c r="C883" s="255" t="s">
        <v>55</v>
      </c>
      <c r="D883" s="255">
        <v>48</v>
      </c>
      <c r="E883" s="255">
        <v>48</v>
      </c>
      <c r="F883" s="250" t="e">
        <f t="shared" si="84"/>
        <v>#VALUE!</v>
      </c>
      <c r="G883" s="250">
        <f t="shared" si="85"/>
        <v>1</v>
      </c>
    </row>
    <row r="884" ht="20" customHeight="1" outlineLevel="2" spans="1:7">
      <c r="A884" s="253" t="s">
        <v>1571</v>
      </c>
      <c r="B884" s="254" t="s">
        <v>1572</v>
      </c>
      <c r="C884" s="255">
        <v>15</v>
      </c>
      <c r="D884" s="255">
        <v>54</v>
      </c>
      <c r="E884" s="255">
        <v>54</v>
      </c>
      <c r="F884" s="250">
        <f t="shared" si="84"/>
        <v>3.6</v>
      </c>
      <c r="G884" s="250">
        <f t="shared" si="85"/>
        <v>1</v>
      </c>
    </row>
    <row r="885" ht="20" customHeight="1" outlineLevel="2" spans="1:7">
      <c r="A885" s="253" t="s">
        <v>1573</v>
      </c>
      <c r="B885" s="254" t="s">
        <v>1574</v>
      </c>
      <c r="C885" s="255">
        <v>21</v>
      </c>
      <c r="D885" s="255">
        <v>527</v>
      </c>
      <c r="E885" s="255">
        <v>527</v>
      </c>
      <c r="F885" s="250">
        <f t="shared" si="84"/>
        <v>25.0952380952381</v>
      </c>
      <c r="G885" s="250">
        <f t="shared" si="85"/>
        <v>1</v>
      </c>
    </row>
    <row r="886" ht="20" customHeight="1" outlineLevel="2" spans="1:7">
      <c r="A886" s="253" t="s">
        <v>1575</v>
      </c>
      <c r="B886" s="254" t="s">
        <v>1576</v>
      </c>
      <c r="C886" s="255" t="s">
        <v>55</v>
      </c>
      <c r="D886" s="255" t="s">
        <v>55</v>
      </c>
      <c r="E886" s="255" t="s">
        <v>55</v>
      </c>
      <c r="F886" s="250" t="e">
        <f t="shared" si="84"/>
        <v>#VALUE!</v>
      </c>
      <c r="G886" s="250" t="e">
        <f t="shared" si="85"/>
        <v>#VALUE!</v>
      </c>
    </row>
    <row r="887" ht="20" customHeight="1" outlineLevel="2" spans="1:7">
      <c r="A887" s="253" t="s">
        <v>1577</v>
      </c>
      <c r="B887" s="254" t="s">
        <v>1578</v>
      </c>
      <c r="C887" s="255" t="s">
        <v>55</v>
      </c>
      <c r="D887" s="255" t="s">
        <v>55</v>
      </c>
      <c r="E887" s="255" t="s">
        <v>55</v>
      </c>
      <c r="F887" s="250" t="e">
        <f t="shared" si="84"/>
        <v>#VALUE!</v>
      </c>
      <c r="G887" s="250" t="e">
        <f t="shared" si="85"/>
        <v>#VALUE!</v>
      </c>
    </row>
    <row r="888" ht="20" customHeight="1" outlineLevel="2" spans="1:7">
      <c r="A888" s="253" t="s">
        <v>1579</v>
      </c>
      <c r="B888" s="254" t="s">
        <v>1580</v>
      </c>
      <c r="C888" s="255" t="s">
        <v>55</v>
      </c>
      <c r="D888" s="255" t="s">
        <v>55</v>
      </c>
      <c r="E888" s="255" t="s">
        <v>55</v>
      </c>
      <c r="F888" s="250" t="e">
        <f t="shared" si="84"/>
        <v>#VALUE!</v>
      </c>
      <c r="G888" s="250" t="e">
        <f t="shared" si="85"/>
        <v>#VALUE!</v>
      </c>
    </row>
    <row r="889" ht="20" customHeight="1" outlineLevel="2" spans="1:7">
      <c r="A889" s="253" t="s">
        <v>1581</v>
      </c>
      <c r="B889" s="254" t="s">
        <v>1582</v>
      </c>
      <c r="C889" s="255" t="s">
        <v>55</v>
      </c>
      <c r="D889" s="255" t="s">
        <v>55</v>
      </c>
      <c r="E889" s="255" t="s">
        <v>55</v>
      </c>
      <c r="F889" s="250" t="e">
        <f t="shared" si="84"/>
        <v>#VALUE!</v>
      </c>
      <c r="G889" s="250" t="e">
        <f t="shared" si="85"/>
        <v>#VALUE!</v>
      </c>
    </row>
    <row r="890" ht="20" customHeight="1" outlineLevel="2" spans="1:7">
      <c r="A890" s="253" t="s">
        <v>1583</v>
      </c>
      <c r="B890" s="254" t="s">
        <v>450</v>
      </c>
      <c r="C890" s="255" t="s">
        <v>55</v>
      </c>
      <c r="D890" s="255" t="s">
        <v>55</v>
      </c>
      <c r="E890" s="255" t="s">
        <v>55</v>
      </c>
      <c r="F890" s="250" t="e">
        <f t="shared" si="84"/>
        <v>#VALUE!</v>
      </c>
      <c r="G890" s="250" t="e">
        <f t="shared" si="85"/>
        <v>#VALUE!</v>
      </c>
    </row>
    <row r="891" ht="20" customHeight="1" outlineLevel="2" spans="1:7">
      <c r="A891" s="253" t="s">
        <v>1584</v>
      </c>
      <c r="B891" s="254" t="s">
        <v>1585</v>
      </c>
      <c r="C891" s="255" t="s">
        <v>55</v>
      </c>
      <c r="D891" s="255" t="s">
        <v>55</v>
      </c>
      <c r="E891" s="255" t="s">
        <v>55</v>
      </c>
      <c r="F891" s="250" t="e">
        <f t="shared" si="84"/>
        <v>#VALUE!</v>
      </c>
      <c r="G891" s="250" t="e">
        <f t="shared" si="85"/>
        <v>#VALUE!</v>
      </c>
    </row>
    <row r="892" ht="20" customHeight="1" outlineLevel="2" spans="1:7">
      <c r="A892" s="253" t="s">
        <v>1586</v>
      </c>
      <c r="B892" s="254" t="s">
        <v>1587</v>
      </c>
      <c r="C892" s="255" t="s">
        <v>55</v>
      </c>
      <c r="D892" s="255" t="s">
        <v>55</v>
      </c>
      <c r="E892" s="255" t="s">
        <v>55</v>
      </c>
      <c r="F892" s="250" t="e">
        <f t="shared" si="84"/>
        <v>#VALUE!</v>
      </c>
      <c r="G892" s="250" t="e">
        <f t="shared" si="85"/>
        <v>#VALUE!</v>
      </c>
    </row>
    <row r="893" ht="20" customHeight="1" outlineLevel="2" spans="1:7">
      <c r="A893" s="253" t="s">
        <v>1588</v>
      </c>
      <c r="B893" s="254" t="s">
        <v>1589</v>
      </c>
      <c r="C893" s="255" t="s">
        <v>55</v>
      </c>
      <c r="D893" s="255" t="s">
        <v>55</v>
      </c>
      <c r="E893" s="255" t="s">
        <v>55</v>
      </c>
      <c r="F893" s="250" t="e">
        <f t="shared" si="84"/>
        <v>#VALUE!</v>
      </c>
      <c r="G893" s="250" t="e">
        <f t="shared" si="85"/>
        <v>#VALUE!</v>
      </c>
    </row>
    <row r="894" ht="20" customHeight="1" outlineLevel="2" spans="1:7">
      <c r="A894" s="253" t="s">
        <v>1590</v>
      </c>
      <c r="B894" s="254" t="s">
        <v>1591</v>
      </c>
      <c r="C894" s="255" t="s">
        <v>55</v>
      </c>
      <c r="D894" s="255" t="s">
        <v>55</v>
      </c>
      <c r="E894" s="255" t="s">
        <v>55</v>
      </c>
      <c r="F894" s="250" t="e">
        <f t="shared" si="84"/>
        <v>#VALUE!</v>
      </c>
      <c r="G894" s="250" t="e">
        <f t="shared" si="85"/>
        <v>#VALUE!</v>
      </c>
    </row>
    <row r="895" ht="20" customHeight="1" outlineLevel="2" spans="1:7">
      <c r="A895" s="253" t="s">
        <v>1592</v>
      </c>
      <c r="B895" s="254" t="s">
        <v>1593</v>
      </c>
      <c r="C895" s="255">
        <v>100</v>
      </c>
      <c r="D895" s="255">
        <v>84</v>
      </c>
      <c r="E895" s="255">
        <v>84</v>
      </c>
      <c r="F895" s="250">
        <f t="shared" si="84"/>
        <v>0.84</v>
      </c>
      <c r="G895" s="250">
        <f t="shared" si="85"/>
        <v>1</v>
      </c>
    </row>
    <row r="896" ht="20" customHeight="1" outlineLevel="2" spans="1:7">
      <c r="A896" s="253" t="s">
        <v>1594</v>
      </c>
      <c r="B896" s="254" t="s">
        <v>1595</v>
      </c>
      <c r="C896" s="255" t="s">
        <v>55</v>
      </c>
      <c r="D896" s="255" t="s">
        <v>55</v>
      </c>
      <c r="E896" s="255" t="s">
        <v>55</v>
      </c>
      <c r="F896" s="250" t="e">
        <f t="shared" si="84"/>
        <v>#VALUE!</v>
      </c>
      <c r="G896" s="250" t="e">
        <f t="shared" si="85"/>
        <v>#VALUE!</v>
      </c>
    </row>
    <row r="897" ht="20" customHeight="1" outlineLevel="2" spans="1:7">
      <c r="A897" s="253" t="s">
        <v>1596</v>
      </c>
      <c r="B897" s="254" t="s">
        <v>1531</v>
      </c>
      <c r="C897" s="255" t="s">
        <v>55</v>
      </c>
      <c r="D897" s="255" t="s">
        <v>55</v>
      </c>
      <c r="E897" s="255" t="s">
        <v>55</v>
      </c>
      <c r="F897" s="250" t="e">
        <f t="shared" si="84"/>
        <v>#VALUE!</v>
      </c>
      <c r="G897" s="250" t="e">
        <f t="shared" si="85"/>
        <v>#VALUE!</v>
      </c>
    </row>
    <row r="898" ht="20" customHeight="1" outlineLevel="2" spans="1:7">
      <c r="A898" s="253" t="s">
        <v>1597</v>
      </c>
      <c r="B898" s="254" t="s">
        <v>1598</v>
      </c>
      <c r="C898" s="255">
        <v>10</v>
      </c>
      <c r="D898" s="255">
        <v>0</v>
      </c>
      <c r="E898" s="255">
        <v>0</v>
      </c>
      <c r="F898" s="250">
        <f t="shared" si="84"/>
        <v>0</v>
      </c>
      <c r="G898" s="250">
        <f t="shared" si="85"/>
        <v>0</v>
      </c>
    </row>
    <row r="899" ht="20" customHeight="1" outlineLevel="1" spans="1:7">
      <c r="A899" s="251" t="s">
        <v>1599</v>
      </c>
      <c r="B899" s="252" t="s">
        <v>1600</v>
      </c>
      <c r="C899" s="198">
        <v>817</v>
      </c>
      <c r="D899" s="198">
        <f>SUM(D900:D926)</f>
        <v>79</v>
      </c>
      <c r="E899" s="198">
        <f>SUM(E900:E926)</f>
        <v>79</v>
      </c>
      <c r="F899" s="250">
        <f t="shared" si="84"/>
        <v>0.0966952264381885</v>
      </c>
      <c r="G899" s="250">
        <f t="shared" si="85"/>
        <v>1</v>
      </c>
    </row>
    <row r="900" ht="20" customHeight="1" outlineLevel="2" spans="1:7">
      <c r="A900" s="253" t="s">
        <v>1601</v>
      </c>
      <c r="B900" s="254" t="s">
        <v>64</v>
      </c>
      <c r="C900" s="255">
        <v>2</v>
      </c>
      <c r="D900" s="255"/>
      <c r="E900" s="255"/>
      <c r="F900" s="250">
        <f t="shared" si="84"/>
        <v>0</v>
      </c>
      <c r="G900" s="250">
        <f t="shared" si="85"/>
        <v>0</v>
      </c>
    </row>
    <row r="901" ht="20" customHeight="1" outlineLevel="2" spans="1:7">
      <c r="A901" s="253" t="s">
        <v>1602</v>
      </c>
      <c r="B901" s="254" t="s">
        <v>66</v>
      </c>
      <c r="C901" s="255">
        <v>35</v>
      </c>
      <c r="D901" s="255"/>
      <c r="E901" s="255"/>
      <c r="F901" s="250">
        <f t="shared" si="84"/>
        <v>0</v>
      </c>
      <c r="G901" s="250">
        <f t="shared" si="85"/>
        <v>0</v>
      </c>
    </row>
    <row r="902" ht="20" customHeight="1" outlineLevel="2" spans="1:7">
      <c r="A902" s="253" t="s">
        <v>1603</v>
      </c>
      <c r="B902" s="254" t="s">
        <v>68</v>
      </c>
      <c r="C902" s="255" t="s">
        <v>55</v>
      </c>
      <c r="D902" s="255" t="s">
        <v>55</v>
      </c>
      <c r="E902" s="255" t="s">
        <v>55</v>
      </c>
      <c r="F902" s="250" t="e">
        <f t="shared" si="84"/>
        <v>#VALUE!</v>
      </c>
      <c r="G902" s="250" t="e">
        <f t="shared" si="85"/>
        <v>#VALUE!</v>
      </c>
    </row>
    <row r="903" ht="20" customHeight="1" outlineLevel="2" spans="1:7">
      <c r="A903" s="253" t="s">
        <v>1604</v>
      </c>
      <c r="B903" s="254" t="s">
        <v>1605</v>
      </c>
      <c r="C903" s="255" t="s">
        <v>55</v>
      </c>
      <c r="D903" s="255" t="s">
        <v>55</v>
      </c>
      <c r="E903" s="255" t="s">
        <v>55</v>
      </c>
      <c r="F903" s="250" t="e">
        <f t="shared" si="84"/>
        <v>#VALUE!</v>
      </c>
      <c r="G903" s="250" t="e">
        <f t="shared" si="85"/>
        <v>#VALUE!</v>
      </c>
    </row>
    <row r="904" ht="20" customHeight="1" outlineLevel="2" spans="1:7">
      <c r="A904" s="253" t="s">
        <v>1606</v>
      </c>
      <c r="B904" s="254" t="s">
        <v>1607</v>
      </c>
      <c r="C904" s="255">
        <v>500</v>
      </c>
      <c r="D904" s="255">
        <v>1</v>
      </c>
      <c r="E904" s="255">
        <v>1</v>
      </c>
      <c r="F904" s="250">
        <f t="shared" si="84"/>
        <v>0.002</v>
      </c>
      <c r="G904" s="250">
        <f t="shared" si="85"/>
        <v>1</v>
      </c>
    </row>
    <row r="905" ht="20" customHeight="1" outlineLevel="2" spans="1:7">
      <c r="A905" s="253" t="s">
        <v>1608</v>
      </c>
      <c r="B905" s="254" t="s">
        <v>1609</v>
      </c>
      <c r="C905" s="255">
        <v>55</v>
      </c>
      <c r="D905" s="255">
        <v>0</v>
      </c>
      <c r="E905" s="255">
        <v>0</v>
      </c>
      <c r="F905" s="250">
        <f t="shared" si="84"/>
        <v>0</v>
      </c>
      <c r="G905" s="250">
        <f t="shared" si="85"/>
        <v>0</v>
      </c>
    </row>
    <row r="906" ht="20" customHeight="1" outlineLevel="2" spans="1:7">
      <c r="A906" s="253" t="s">
        <v>1610</v>
      </c>
      <c r="B906" s="254" t="s">
        <v>1611</v>
      </c>
      <c r="C906" s="255" t="s">
        <v>55</v>
      </c>
      <c r="D906" s="255" t="s">
        <v>55</v>
      </c>
      <c r="E906" s="255" t="s">
        <v>55</v>
      </c>
      <c r="F906" s="250" t="e">
        <f t="shared" si="84"/>
        <v>#VALUE!</v>
      </c>
      <c r="G906" s="250" t="e">
        <f t="shared" si="85"/>
        <v>#VALUE!</v>
      </c>
    </row>
    <row r="907" ht="20" customHeight="1" outlineLevel="2" spans="1:7">
      <c r="A907" s="253" t="s">
        <v>1612</v>
      </c>
      <c r="B907" s="254" t="s">
        <v>1613</v>
      </c>
      <c r="C907" s="255" t="s">
        <v>55</v>
      </c>
      <c r="D907" s="255" t="s">
        <v>55</v>
      </c>
      <c r="E907" s="255" t="s">
        <v>55</v>
      </c>
      <c r="F907" s="250" t="e">
        <f t="shared" si="84"/>
        <v>#VALUE!</v>
      </c>
      <c r="G907" s="250" t="e">
        <f t="shared" si="85"/>
        <v>#VALUE!</v>
      </c>
    </row>
    <row r="908" ht="20" customHeight="1" outlineLevel="2" spans="1:7">
      <c r="A908" s="253" t="s">
        <v>1614</v>
      </c>
      <c r="B908" s="254" t="s">
        <v>1615</v>
      </c>
      <c r="C908" s="255" t="s">
        <v>55</v>
      </c>
      <c r="D908" s="255" t="s">
        <v>55</v>
      </c>
      <c r="E908" s="255" t="s">
        <v>55</v>
      </c>
      <c r="F908" s="250" t="e">
        <f t="shared" si="84"/>
        <v>#VALUE!</v>
      </c>
      <c r="G908" s="250" t="e">
        <f t="shared" si="85"/>
        <v>#VALUE!</v>
      </c>
    </row>
    <row r="909" ht="20" customHeight="1" outlineLevel="2" spans="1:7">
      <c r="A909" s="253" t="s">
        <v>1616</v>
      </c>
      <c r="B909" s="254" t="s">
        <v>1617</v>
      </c>
      <c r="C909" s="255">
        <v>41</v>
      </c>
      <c r="D909" s="255">
        <v>25</v>
      </c>
      <c r="E909" s="255">
        <v>25</v>
      </c>
      <c r="F909" s="250">
        <f t="shared" si="84"/>
        <v>0.609756097560976</v>
      </c>
      <c r="G909" s="250">
        <f t="shared" si="85"/>
        <v>1</v>
      </c>
    </row>
    <row r="910" ht="20" customHeight="1" outlineLevel="2" spans="1:7">
      <c r="A910" s="253" t="s">
        <v>1618</v>
      </c>
      <c r="B910" s="254" t="s">
        <v>1619</v>
      </c>
      <c r="C910" s="255">
        <v>150</v>
      </c>
      <c r="D910" s="255"/>
      <c r="E910" s="255"/>
      <c r="F910" s="250">
        <f t="shared" si="84"/>
        <v>0</v>
      </c>
      <c r="G910" s="250">
        <f t="shared" si="85"/>
        <v>0</v>
      </c>
    </row>
    <row r="911" ht="20" customHeight="1" outlineLevel="2" spans="1:7">
      <c r="A911" s="253" t="s">
        <v>1620</v>
      </c>
      <c r="B911" s="254" t="s">
        <v>1621</v>
      </c>
      <c r="C911" s="255" t="s">
        <v>55</v>
      </c>
      <c r="D911" s="255" t="s">
        <v>55</v>
      </c>
      <c r="E911" s="255" t="s">
        <v>55</v>
      </c>
      <c r="F911" s="250" t="e">
        <f t="shared" si="84"/>
        <v>#VALUE!</v>
      </c>
      <c r="G911" s="250" t="e">
        <f t="shared" si="85"/>
        <v>#VALUE!</v>
      </c>
    </row>
    <row r="912" ht="20" customHeight="1" outlineLevel="2" spans="1:7">
      <c r="A912" s="253" t="s">
        <v>1622</v>
      </c>
      <c r="B912" s="254" t="s">
        <v>1623</v>
      </c>
      <c r="C912" s="255" t="s">
        <v>55</v>
      </c>
      <c r="D912" s="255" t="s">
        <v>55</v>
      </c>
      <c r="E912" s="255" t="s">
        <v>55</v>
      </c>
      <c r="F912" s="250" t="e">
        <f t="shared" si="84"/>
        <v>#VALUE!</v>
      </c>
      <c r="G912" s="250" t="e">
        <f t="shared" si="85"/>
        <v>#VALUE!</v>
      </c>
    </row>
    <row r="913" ht="20" customHeight="1" outlineLevel="2" spans="1:7">
      <c r="A913" s="253" t="s">
        <v>1624</v>
      </c>
      <c r="B913" s="254" t="s">
        <v>1625</v>
      </c>
      <c r="C913" s="255">
        <v>5</v>
      </c>
      <c r="D913" s="255">
        <v>8</v>
      </c>
      <c r="E913" s="255">
        <v>8</v>
      </c>
      <c r="F913" s="250">
        <f t="shared" si="84"/>
        <v>1.6</v>
      </c>
      <c r="G913" s="250">
        <f t="shared" si="85"/>
        <v>1</v>
      </c>
    </row>
    <row r="914" ht="20" customHeight="1" outlineLevel="2" spans="1:7">
      <c r="A914" s="253" t="s">
        <v>1626</v>
      </c>
      <c r="B914" s="254" t="s">
        <v>1627</v>
      </c>
      <c r="C914" s="255"/>
      <c r="D914" s="255"/>
      <c r="E914" s="255"/>
      <c r="F914" s="250">
        <f t="shared" si="84"/>
        <v>0</v>
      </c>
      <c r="G914" s="250">
        <f t="shared" si="85"/>
        <v>0</v>
      </c>
    </row>
    <row r="915" ht="20" customHeight="1" outlineLevel="2" spans="1:7">
      <c r="A915" s="253" t="s">
        <v>1628</v>
      </c>
      <c r="B915" s="254" t="s">
        <v>1629</v>
      </c>
      <c r="C915" s="255"/>
      <c r="D915" s="255">
        <v>6</v>
      </c>
      <c r="E915" s="255">
        <v>6</v>
      </c>
      <c r="F915" s="250">
        <f t="shared" si="84"/>
        <v>0</v>
      </c>
      <c r="G915" s="250">
        <f t="shared" si="85"/>
        <v>1</v>
      </c>
    </row>
    <row r="916" ht="20" customHeight="1" outlineLevel="2" spans="1:7">
      <c r="A916" s="253" t="s">
        <v>1630</v>
      </c>
      <c r="B916" s="254" t="s">
        <v>1631</v>
      </c>
      <c r="C916" s="255" t="s">
        <v>55</v>
      </c>
      <c r="D916" s="255" t="s">
        <v>55</v>
      </c>
      <c r="E916" s="255" t="s">
        <v>55</v>
      </c>
      <c r="F916" s="250" t="e">
        <f t="shared" si="84"/>
        <v>#VALUE!</v>
      </c>
      <c r="G916" s="250" t="e">
        <f t="shared" si="85"/>
        <v>#VALUE!</v>
      </c>
    </row>
    <row r="917" ht="20" customHeight="1" outlineLevel="2" spans="1:7">
      <c r="A917" s="253" t="s">
        <v>1632</v>
      </c>
      <c r="B917" s="254" t="s">
        <v>1633</v>
      </c>
      <c r="C917" s="255" t="s">
        <v>55</v>
      </c>
      <c r="D917" s="255" t="s">
        <v>55</v>
      </c>
      <c r="E917" s="255" t="s">
        <v>55</v>
      </c>
      <c r="F917" s="250" t="e">
        <f t="shared" ref="F917:F980" si="86">IF(C917&gt;0,E917/C917,0)</f>
        <v>#VALUE!</v>
      </c>
      <c r="G917" s="250" t="e">
        <f t="shared" ref="G917:G980" si="87">IF(D917&gt;0,E917/D917,0)</f>
        <v>#VALUE!</v>
      </c>
    </row>
    <row r="918" ht="20" customHeight="1" outlineLevel="2" spans="1:7">
      <c r="A918" s="253" t="s">
        <v>1634</v>
      </c>
      <c r="B918" s="254" t="s">
        <v>1635</v>
      </c>
      <c r="C918" s="255" t="s">
        <v>55</v>
      </c>
      <c r="D918" s="255" t="s">
        <v>55</v>
      </c>
      <c r="E918" s="255" t="s">
        <v>55</v>
      </c>
      <c r="F918" s="250" t="e">
        <f t="shared" si="86"/>
        <v>#VALUE!</v>
      </c>
      <c r="G918" s="250" t="e">
        <f t="shared" si="87"/>
        <v>#VALUE!</v>
      </c>
    </row>
    <row r="919" ht="20" customHeight="1" outlineLevel="2" spans="1:7">
      <c r="A919" s="253" t="s">
        <v>1636</v>
      </c>
      <c r="B919" s="254" t="s">
        <v>1637</v>
      </c>
      <c r="C919" s="255">
        <v>18</v>
      </c>
      <c r="D919" s="255">
        <v>18</v>
      </c>
      <c r="E919" s="255">
        <v>18</v>
      </c>
      <c r="F919" s="250">
        <f t="shared" si="86"/>
        <v>1</v>
      </c>
      <c r="G919" s="250">
        <f t="shared" si="87"/>
        <v>1</v>
      </c>
    </row>
    <row r="920" ht="20" customHeight="1" outlineLevel="2" spans="1:7">
      <c r="A920" s="253" t="s">
        <v>1638</v>
      </c>
      <c r="B920" s="254" t="s">
        <v>1639</v>
      </c>
      <c r="C920" s="255" t="s">
        <v>55</v>
      </c>
      <c r="D920" s="255" t="s">
        <v>55</v>
      </c>
      <c r="E920" s="255" t="s">
        <v>55</v>
      </c>
      <c r="F920" s="250" t="e">
        <f t="shared" si="86"/>
        <v>#VALUE!</v>
      </c>
      <c r="G920" s="250" t="e">
        <f t="shared" si="87"/>
        <v>#VALUE!</v>
      </c>
    </row>
    <row r="921" ht="20" customHeight="1" outlineLevel="2" spans="1:7">
      <c r="A921" s="253" t="s">
        <v>1640</v>
      </c>
      <c r="B921" s="254" t="s">
        <v>1587</v>
      </c>
      <c r="C921" s="255" t="s">
        <v>55</v>
      </c>
      <c r="D921" s="255" t="s">
        <v>55</v>
      </c>
      <c r="E921" s="255" t="s">
        <v>55</v>
      </c>
      <c r="F921" s="250" t="e">
        <f t="shared" si="86"/>
        <v>#VALUE!</v>
      </c>
      <c r="G921" s="250" t="e">
        <f t="shared" si="87"/>
        <v>#VALUE!</v>
      </c>
    </row>
    <row r="922" ht="20" customHeight="1" outlineLevel="2" spans="1:7">
      <c r="A922" s="253" t="s">
        <v>1641</v>
      </c>
      <c r="B922" s="254" t="s">
        <v>1642</v>
      </c>
      <c r="C922" s="255" t="s">
        <v>55</v>
      </c>
      <c r="D922" s="255" t="s">
        <v>55</v>
      </c>
      <c r="E922" s="255" t="s">
        <v>55</v>
      </c>
      <c r="F922" s="250" t="e">
        <f t="shared" si="86"/>
        <v>#VALUE!</v>
      </c>
      <c r="G922" s="250" t="e">
        <f t="shared" si="87"/>
        <v>#VALUE!</v>
      </c>
    </row>
    <row r="923" ht="20" customHeight="1" outlineLevel="2" spans="1:7">
      <c r="A923" s="253" t="s">
        <v>1643</v>
      </c>
      <c r="B923" s="254" t="s">
        <v>1644</v>
      </c>
      <c r="C923" s="255" t="s">
        <v>55</v>
      </c>
      <c r="D923" s="255" t="s">
        <v>55</v>
      </c>
      <c r="E923" s="255" t="s">
        <v>55</v>
      </c>
      <c r="F923" s="250" t="e">
        <f t="shared" si="86"/>
        <v>#VALUE!</v>
      </c>
      <c r="G923" s="250" t="e">
        <f t="shared" si="87"/>
        <v>#VALUE!</v>
      </c>
    </row>
    <row r="924" ht="20" customHeight="1" outlineLevel="2" spans="1:7">
      <c r="A924" s="253" t="s">
        <v>1645</v>
      </c>
      <c r="B924" s="254" t="s">
        <v>1646</v>
      </c>
      <c r="C924" s="255" t="s">
        <v>55</v>
      </c>
      <c r="D924" s="255" t="s">
        <v>55</v>
      </c>
      <c r="E924" s="255" t="s">
        <v>55</v>
      </c>
      <c r="F924" s="250" t="e">
        <f t="shared" si="86"/>
        <v>#VALUE!</v>
      </c>
      <c r="G924" s="250" t="e">
        <f t="shared" si="87"/>
        <v>#VALUE!</v>
      </c>
    </row>
    <row r="925" ht="20" customHeight="1" outlineLevel="2" spans="1:7">
      <c r="A925" s="253" t="s">
        <v>1647</v>
      </c>
      <c r="B925" s="254" t="s">
        <v>1648</v>
      </c>
      <c r="C925" s="255" t="s">
        <v>55</v>
      </c>
      <c r="D925" s="255" t="s">
        <v>55</v>
      </c>
      <c r="E925" s="255" t="s">
        <v>55</v>
      </c>
      <c r="F925" s="250" t="e">
        <f t="shared" si="86"/>
        <v>#VALUE!</v>
      </c>
      <c r="G925" s="250" t="e">
        <f t="shared" si="87"/>
        <v>#VALUE!</v>
      </c>
    </row>
    <row r="926" ht="20" customHeight="1" outlineLevel="2" spans="1:7">
      <c r="A926" s="253" t="s">
        <v>1649</v>
      </c>
      <c r="B926" s="254" t="s">
        <v>1650</v>
      </c>
      <c r="C926" s="255">
        <v>11</v>
      </c>
      <c r="D926" s="255">
        <v>21</v>
      </c>
      <c r="E926" s="255">
        <v>21</v>
      </c>
      <c r="F926" s="250">
        <f t="shared" si="86"/>
        <v>1.90909090909091</v>
      </c>
      <c r="G926" s="250">
        <f t="shared" si="87"/>
        <v>1</v>
      </c>
    </row>
    <row r="927" ht="20" customHeight="1" outlineLevel="1" spans="1:7">
      <c r="A927" s="251" t="s">
        <v>1651</v>
      </c>
      <c r="B927" s="252" t="s">
        <v>1652</v>
      </c>
      <c r="C927" s="198">
        <v>1850</v>
      </c>
      <c r="D927" s="198">
        <f>SUM(D928:D937)</f>
        <v>1737</v>
      </c>
      <c r="E927" s="198">
        <f>SUM(E928:E937)</f>
        <v>1737</v>
      </c>
      <c r="F927" s="250">
        <f t="shared" si="86"/>
        <v>0.938918918918919</v>
      </c>
      <c r="G927" s="250">
        <f t="shared" si="87"/>
        <v>1</v>
      </c>
    </row>
    <row r="928" ht="20" customHeight="1" outlineLevel="2" spans="1:7">
      <c r="A928" s="253" t="s">
        <v>1653</v>
      </c>
      <c r="B928" s="254" t="s">
        <v>64</v>
      </c>
      <c r="C928" s="59" t="s">
        <v>55</v>
      </c>
      <c r="D928" s="255"/>
      <c r="E928" s="255"/>
      <c r="F928" s="250" t="e">
        <f t="shared" si="86"/>
        <v>#VALUE!</v>
      </c>
      <c r="G928" s="250">
        <f t="shared" si="87"/>
        <v>0</v>
      </c>
    </row>
    <row r="929" ht="20" customHeight="1" outlineLevel="2" spans="1:7">
      <c r="A929" s="253" t="s">
        <v>1654</v>
      </c>
      <c r="B929" s="254" t="s">
        <v>66</v>
      </c>
      <c r="C929" s="59">
        <v>0</v>
      </c>
      <c r="D929" s="255">
        <v>0</v>
      </c>
      <c r="E929" s="255">
        <v>0</v>
      </c>
      <c r="F929" s="250">
        <f t="shared" si="86"/>
        <v>0</v>
      </c>
      <c r="G929" s="250">
        <f t="shared" si="87"/>
        <v>0</v>
      </c>
    </row>
    <row r="930" ht="20" customHeight="1" outlineLevel="2" spans="1:7">
      <c r="A930" s="253" t="s">
        <v>1655</v>
      </c>
      <c r="B930" s="254" t="s">
        <v>68</v>
      </c>
      <c r="C930" s="59" t="s">
        <v>55</v>
      </c>
      <c r="D930" s="255" t="s">
        <v>55</v>
      </c>
      <c r="E930" s="255" t="s">
        <v>55</v>
      </c>
      <c r="F930" s="250" t="e">
        <f t="shared" si="86"/>
        <v>#VALUE!</v>
      </c>
      <c r="G930" s="250" t="e">
        <f t="shared" si="87"/>
        <v>#VALUE!</v>
      </c>
    </row>
    <row r="931" ht="20" customHeight="1" outlineLevel="2" spans="1:7">
      <c r="A931" s="253" t="s">
        <v>1656</v>
      </c>
      <c r="B931" s="254" t="s">
        <v>1657</v>
      </c>
      <c r="C931" s="59">
        <v>150</v>
      </c>
      <c r="D931" s="255">
        <v>209</v>
      </c>
      <c r="E931" s="255">
        <v>209</v>
      </c>
      <c r="F931" s="250">
        <f t="shared" si="86"/>
        <v>1.39333333333333</v>
      </c>
      <c r="G931" s="250">
        <f t="shared" si="87"/>
        <v>1</v>
      </c>
    </row>
    <row r="932" ht="20" customHeight="1" outlineLevel="2" spans="1:7">
      <c r="A932" s="253" t="s">
        <v>1658</v>
      </c>
      <c r="B932" s="254" t="s">
        <v>1659</v>
      </c>
      <c r="C932" s="59" t="s">
        <v>55</v>
      </c>
      <c r="D932" s="255" t="s">
        <v>55</v>
      </c>
      <c r="E932" s="255" t="s">
        <v>55</v>
      </c>
      <c r="F932" s="250" t="e">
        <f t="shared" si="86"/>
        <v>#VALUE!</v>
      </c>
      <c r="G932" s="250" t="e">
        <f t="shared" si="87"/>
        <v>#VALUE!</v>
      </c>
    </row>
    <row r="933" ht="20" customHeight="1" outlineLevel="2" spans="1:7">
      <c r="A933" s="253" t="s">
        <v>1660</v>
      </c>
      <c r="B933" s="254" t="s">
        <v>1661</v>
      </c>
      <c r="C933" s="59" t="s">
        <v>55</v>
      </c>
      <c r="D933" s="255" t="s">
        <v>55</v>
      </c>
      <c r="E933" s="255" t="s">
        <v>55</v>
      </c>
      <c r="F933" s="250" t="e">
        <f t="shared" si="86"/>
        <v>#VALUE!</v>
      </c>
      <c r="G933" s="250" t="e">
        <f t="shared" si="87"/>
        <v>#VALUE!</v>
      </c>
    </row>
    <row r="934" ht="20" customHeight="1" outlineLevel="2" spans="1:7">
      <c r="A934" s="253" t="s">
        <v>1662</v>
      </c>
      <c r="B934" s="254" t="s">
        <v>1663</v>
      </c>
      <c r="C934" s="59" t="s">
        <v>55</v>
      </c>
      <c r="D934" s="255" t="s">
        <v>55</v>
      </c>
      <c r="E934" s="255" t="s">
        <v>55</v>
      </c>
      <c r="F934" s="250" t="e">
        <f t="shared" si="86"/>
        <v>#VALUE!</v>
      </c>
      <c r="G934" s="250" t="e">
        <f t="shared" si="87"/>
        <v>#VALUE!</v>
      </c>
    </row>
    <row r="935" ht="20" customHeight="1" outlineLevel="2" spans="1:7">
      <c r="A935" s="253" t="s">
        <v>1664</v>
      </c>
      <c r="B935" s="254" t="s">
        <v>1665</v>
      </c>
      <c r="C935" s="59" t="s">
        <v>55</v>
      </c>
      <c r="D935" s="255" t="s">
        <v>55</v>
      </c>
      <c r="E935" s="255" t="s">
        <v>55</v>
      </c>
      <c r="F935" s="250" t="e">
        <f t="shared" si="86"/>
        <v>#VALUE!</v>
      </c>
      <c r="G935" s="250" t="e">
        <f t="shared" si="87"/>
        <v>#VALUE!</v>
      </c>
    </row>
    <row r="936" ht="20" customHeight="1" outlineLevel="2" spans="1:7">
      <c r="A936" s="253" t="s">
        <v>1666</v>
      </c>
      <c r="B936" s="254" t="s">
        <v>82</v>
      </c>
      <c r="C936" s="59" t="s">
        <v>55</v>
      </c>
      <c r="D936" s="255" t="s">
        <v>55</v>
      </c>
      <c r="E936" s="255" t="s">
        <v>55</v>
      </c>
      <c r="F936" s="250" t="e">
        <f t="shared" si="86"/>
        <v>#VALUE!</v>
      </c>
      <c r="G936" s="250" t="e">
        <f t="shared" si="87"/>
        <v>#VALUE!</v>
      </c>
    </row>
    <row r="937" ht="20" customHeight="1" outlineLevel="2" spans="1:7">
      <c r="A937" s="253" t="s">
        <v>1667</v>
      </c>
      <c r="B937" s="254" t="s">
        <v>1668</v>
      </c>
      <c r="C937" s="59">
        <v>1700</v>
      </c>
      <c r="D937" s="255">
        <v>1528</v>
      </c>
      <c r="E937" s="255">
        <v>1528</v>
      </c>
      <c r="F937" s="250">
        <f t="shared" si="86"/>
        <v>0.898823529411765</v>
      </c>
      <c r="G937" s="250">
        <f t="shared" si="87"/>
        <v>1</v>
      </c>
    </row>
    <row r="938" ht="20" customHeight="1" outlineLevel="1" spans="1:7">
      <c r="A938" s="251" t="s">
        <v>1669</v>
      </c>
      <c r="B938" s="252" t="s">
        <v>1670</v>
      </c>
      <c r="C938" s="198">
        <v>294</v>
      </c>
      <c r="D938" s="198">
        <f>SUM(D939:D944)</f>
        <v>452</v>
      </c>
      <c r="E938" s="198">
        <f>SUM(E939:E944)</f>
        <v>452</v>
      </c>
      <c r="F938" s="250">
        <f t="shared" si="86"/>
        <v>1.53741496598639</v>
      </c>
      <c r="G938" s="250">
        <f t="shared" si="87"/>
        <v>1</v>
      </c>
    </row>
    <row r="939" ht="20" customHeight="1" outlineLevel="2" spans="1:7">
      <c r="A939" s="253" t="s">
        <v>1671</v>
      </c>
      <c r="B939" s="254" t="s">
        <v>1672</v>
      </c>
      <c r="C939" s="255"/>
      <c r="D939" s="255"/>
      <c r="E939" s="255"/>
      <c r="F939" s="250">
        <f t="shared" si="86"/>
        <v>0</v>
      </c>
      <c r="G939" s="250">
        <f t="shared" si="87"/>
        <v>0</v>
      </c>
    </row>
    <row r="940" ht="20" customHeight="1" outlineLevel="2" spans="1:7">
      <c r="A940" s="253" t="s">
        <v>1673</v>
      </c>
      <c r="B940" s="254" t="s">
        <v>1674</v>
      </c>
      <c r="C940" s="255"/>
      <c r="D940" s="255"/>
      <c r="E940" s="255"/>
      <c r="F940" s="250">
        <f t="shared" si="86"/>
        <v>0</v>
      </c>
      <c r="G940" s="250">
        <f t="shared" si="87"/>
        <v>0</v>
      </c>
    </row>
    <row r="941" ht="20" customHeight="1" outlineLevel="2" spans="1:7">
      <c r="A941" s="253" t="s">
        <v>1675</v>
      </c>
      <c r="B941" s="254" t="s">
        <v>1676</v>
      </c>
      <c r="C941" s="255">
        <v>14</v>
      </c>
      <c r="D941" s="255"/>
      <c r="E941" s="255"/>
      <c r="F941" s="250">
        <f t="shared" si="86"/>
        <v>0</v>
      </c>
      <c r="G941" s="250">
        <f t="shared" si="87"/>
        <v>0</v>
      </c>
    </row>
    <row r="942" ht="20" customHeight="1" outlineLevel="2" spans="1:7">
      <c r="A942" s="253" t="s">
        <v>1677</v>
      </c>
      <c r="B942" s="254" t="s">
        <v>1678</v>
      </c>
      <c r="C942" s="255">
        <v>280</v>
      </c>
      <c r="D942" s="255">
        <v>452</v>
      </c>
      <c r="E942" s="255">
        <v>452</v>
      </c>
      <c r="F942" s="250">
        <f t="shared" si="86"/>
        <v>1.61428571428571</v>
      </c>
      <c r="G942" s="250">
        <f t="shared" si="87"/>
        <v>1</v>
      </c>
    </row>
    <row r="943" ht="20" customHeight="1" outlineLevel="2" spans="1:7">
      <c r="A943" s="253" t="s">
        <v>1679</v>
      </c>
      <c r="B943" s="254" t="s">
        <v>1680</v>
      </c>
      <c r="C943" s="255"/>
      <c r="D943" s="255"/>
      <c r="E943" s="255"/>
      <c r="F943" s="250">
        <f t="shared" si="86"/>
        <v>0</v>
      </c>
      <c r="G943" s="250">
        <f t="shared" si="87"/>
        <v>0</v>
      </c>
    </row>
    <row r="944" ht="20" customHeight="1" outlineLevel="2" spans="1:7">
      <c r="A944" s="253" t="s">
        <v>1681</v>
      </c>
      <c r="B944" s="254" t="s">
        <v>1682</v>
      </c>
      <c r="C944" s="255"/>
      <c r="D944" s="255"/>
      <c r="E944" s="255"/>
      <c r="F944" s="250">
        <f t="shared" si="86"/>
        <v>0</v>
      </c>
      <c r="G944" s="250">
        <f t="shared" si="87"/>
        <v>0</v>
      </c>
    </row>
    <row r="945" ht="20" customHeight="1" outlineLevel="1" spans="1:7">
      <c r="A945" s="251" t="s">
        <v>1683</v>
      </c>
      <c r="B945" s="252" t="s">
        <v>1684</v>
      </c>
      <c r="C945" s="198">
        <v>10</v>
      </c>
      <c r="D945" s="198">
        <f>SUM(D946:D950)</f>
        <v>19</v>
      </c>
      <c r="E945" s="198">
        <f>SUM(E946:E950)</f>
        <v>19</v>
      </c>
      <c r="F945" s="250">
        <f t="shared" si="86"/>
        <v>1.9</v>
      </c>
      <c r="G945" s="250">
        <f t="shared" si="87"/>
        <v>1</v>
      </c>
    </row>
    <row r="946" ht="20" customHeight="1" outlineLevel="2" spans="1:7">
      <c r="A946" s="253" t="s">
        <v>1685</v>
      </c>
      <c r="B946" s="254" t="s">
        <v>1686</v>
      </c>
      <c r="C946" s="255"/>
      <c r="D946" s="255"/>
      <c r="E946" s="255"/>
      <c r="F946" s="250">
        <f t="shared" si="86"/>
        <v>0</v>
      </c>
      <c r="G946" s="250">
        <f t="shared" si="87"/>
        <v>0</v>
      </c>
    </row>
    <row r="947" ht="20" customHeight="1" outlineLevel="2" spans="1:7">
      <c r="A947" s="253" t="s">
        <v>1687</v>
      </c>
      <c r="B947" s="254" t="s">
        <v>1688</v>
      </c>
      <c r="C947" s="255">
        <v>10</v>
      </c>
      <c r="D947" s="255">
        <v>19</v>
      </c>
      <c r="E947" s="255">
        <v>19</v>
      </c>
      <c r="F947" s="250">
        <f t="shared" si="86"/>
        <v>1.9</v>
      </c>
      <c r="G947" s="250">
        <f t="shared" si="87"/>
        <v>1</v>
      </c>
    </row>
    <row r="948" ht="20" customHeight="1" outlineLevel="2" spans="1:7">
      <c r="A948" s="253" t="s">
        <v>1689</v>
      </c>
      <c r="B948" s="254" t="s">
        <v>1690</v>
      </c>
      <c r="C948" s="255"/>
      <c r="D948" s="255"/>
      <c r="E948" s="255"/>
      <c r="F948" s="250">
        <f t="shared" si="86"/>
        <v>0</v>
      </c>
      <c r="G948" s="250">
        <f t="shared" si="87"/>
        <v>0</v>
      </c>
    </row>
    <row r="949" ht="20" customHeight="1" outlineLevel="2" spans="1:7">
      <c r="A949" s="253" t="s">
        <v>1691</v>
      </c>
      <c r="B949" s="254" t="s">
        <v>1692</v>
      </c>
      <c r="C949" s="255"/>
      <c r="D949" s="255"/>
      <c r="E949" s="255"/>
      <c r="F949" s="250">
        <f t="shared" si="86"/>
        <v>0</v>
      </c>
      <c r="G949" s="250">
        <f t="shared" si="87"/>
        <v>0</v>
      </c>
    </row>
    <row r="950" ht="20" customHeight="1" outlineLevel="2" spans="1:7">
      <c r="A950" s="253" t="s">
        <v>1693</v>
      </c>
      <c r="B950" s="254" t="s">
        <v>1694</v>
      </c>
      <c r="C950" s="255"/>
      <c r="D950" s="255"/>
      <c r="E950" s="255"/>
      <c r="F950" s="250">
        <f t="shared" si="86"/>
        <v>0</v>
      </c>
      <c r="G950" s="250">
        <f t="shared" si="87"/>
        <v>0</v>
      </c>
    </row>
    <row r="951" ht="20" customHeight="1" outlineLevel="1" spans="1:7">
      <c r="A951" s="251" t="s">
        <v>1695</v>
      </c>
      <c r="B951" s="252" t="s">
        <v>1696</v>
      </c>
      <c r="C951" s="198">
        <v>117</v>
      </c>
      <c r="D951" s="198">
        <f>SUM(D952:D953)</f>
        <v>119</v>
      </c>
      <c r="E951" s="198">
        <f>SUM(E952:E953)</f>
        <v>119</v>
      </c>
      <c r="F951" s="250">
        <f t="shared" si="86"/>
        <v>1.01709401709402</v>
      </c>
      <c r="G951" s="250">
        <f t="shared" si="87"/>
        <v>1</v>
      </c>
    </row>
    <row r="952" ht="20" customHeight="1" outlineLevel="2" spans="1:7">
      <c r="A952" s="253" t="s">
        <v>1697</v>
      </c>
      <c r="B952" s="254" t="s">
        <v>1698</v>
      </c>
      <c r="C952" s="255">
        <v>37</v>
      </c>
      <c r="D952" s="255"/>
      <c r="E952" s="255"/>
      <c r="F952" s="250">
        <f t="shared" si="86"/>
        <v>0</v>
      </c>
      <c r="G952" s="250">
        <f t="shared" si="87"/>
        <v>0</v>
      </c>
    </row>
    <row r="953" ht="20" customHeight="1" outlineLevel="2" spans="1:7">
      <c r="A953" s="253" t="s">
        <v>1699</v>
      </c>
      <c r="B953" s="254" t="s">
        <v>1700</v>
      </c>
      <c r="C953" s="255">
        <v>80</v>
      </c>
      <c r="D953" s="255">
        <v>119</v>
      </c>
      <c r="E953" s="255">
        <v>119</v>
      </c>
      <c r="F953" s="250">
        <f t="shared" si="86"/>
        <v>1.4875</v>
      </c>
      <c r="G953" s="250">
        <f t="shared" si="87"/>
        <v>1</v>
      </c>
    </row>
    <row r="954" ht="20" customHeight="1" outlineLevel="1" spans="1:7">
      <c r="A954" s="251" t="s">
        <v>1701</v>
      </c>
      <c r="B954" s="252" t="s">
        <v>1702</v>
      </c>
      <c r="C954" s="198">
        <v>1200</v>
      </c>
      <c r="D954" s="198">
        <f>SUM(D955:D956)</f>
        <v>362</v>
      </c>
      <c r="E954" s="198">
        <f>SUM(E955:E956)</f>
        <v>362</v>
      </c>
      <c r="F954" s="250">
        <f t="shared" si="86"/>
        <v>0.301666666666667</v>
      </c>
      <c r="G954" s="250">
        <f t="shared" si="87"/>
        <v>1</v>
      </c>
    </row>
    <row r="955" ht="20" customHeight="1" outlineLevel="2" spans="1:7">
      <c r="A955" s="253" t="s">
        <v>1703</v>
      </c>
      <c r="B955" s="254" t="s">
        <v>1704</v>
      </c>
      <c r="C955" s="255"/>
      <c r="D955" s="255"/>
      <c r="E955" s="255"/>
      <c r="F955" s="250">
        <f t="shared" si="86"/>
        <v>0</v>
      </c>
      <c r="G955" s="250">
        <f t="shared" si="87"/>
        <v>0</v>
      </c>
    </row>
    <row r="956" ht="20" customHeight="1" outlineLevel="2" spans="1:7">
      <c r="A956" s="253" t="s">
        <v>1705</v>
      </c>
      <c r="B956" s="254" t="s">
        <v>1702</v>
      </c>
      <c r="C956" s="255">
        <v>1200</v>
      </c>
      <c r="D956" s="255">
        <v>362</v>
      </c>
      <c r="E956" s="255">
        <v>362</v>
      </c>
      <c r="F956" s="250">
        <f t="shared" si="86"/>
        <v>0.301666666666667</v>
      </c>
      <c r="G956" s="250">
        <f t="shared" si="87"/>
        <v>1</v>
      </c>
    </row>
    <row r="957" ht="20" customHeight="1" spans="1:7">
      <c r="A957" s="249" t="s">
        <v>1706</v>
      </c>
      <c r="B957" s="85" t="s">
        <v>1707</v>
      </c>
      <c r="C957" s="198">
        <f>SUM(C958,C980,C990,C1000,C1007,C1012)</f>
        <v>527</v>
      </c>
      <c r="D957" s="198">
        <f>SUM(D958,D980,D990,D1000,D1007,D1012)</f>
        <v>10983</v>
      </c>
      <c r="E957" s="198">
        <f>SUM(E958,E980,E990,E1000,E1007,E1012)</f>
        <v>2540</v>
      </c>
      <c r="F957" s="250">
        <f t="shared" si="86"/>
        <v>4.81973434535104</v>
      </c>
      <c r="G957" s="250">
        <f t="shared" si="87"/>
        <v>0.231266502777019</v>
      </c>
    </row>
    <row r="958" ht="20" customHeight="1" outlineLevel="1" spans="1:7">
      <c r="A958" s="251" t="s">
        <v>1708</v>
      </c>
      <c r="B958" s="252" t="s">
        <v>1709</v>
      </c>
      <c r="C958" s="198">
        <v>522</v>
      </c>
      <c r="D958" s="198">
        <f>SUM(D959:D979)</f>
        <v>924</v>
      </c>
      <c r="E958" s="198">
        <f>SUM(E959:E979)</f>
        <v>929</v>
      </c>
      <c r="F958" s="250">
        <f t="shared" si="86"/>
        <v>1.77969348659004</v>
      </c>
      <c r="G958" s="250">
        <f t="shared" si="87"/>
        <v>1.00541125541126</v>
      </c>
    </row>
    <row r="959" ht="20" customHeight="1" outlineLevel="2" spans="1:7">
      <c r="A959" s="253" t="s">
        <v>1710</v>
      </c>
      <c r="B959" s="254" t="s">
        <v>64</v>
      </c>
      <c r="C959" s="255" t="s">
        <v>55</v>
      </c>
      <c r="D959" s="255" t="s">
        <v>55</v>
      </c>
      <c r="E959" s="255" t="s">
        <v>55</v>
      </c>
      <c r="F959" s="250" t="e">
        <f t="shared" si="86"/>
        <v>#VALUE!</v>
      </c>
      <c r="G959" s="250" t="e">
        <f t="shared" si="87"/>
        <v>#VALUE!</v>
      </c>
    </row>
    <row r="960" ht="20" customHeight="1" outlineLevel="2" spans="1:7">
      <c r="A960" s="253" t="s">
        <v>1711</v>
      </c>
      <c r="B960" s="254" t="s">
        <v>66</v>
      </c>
      <c r="C960" s="255" t="s">
        <v>55</v>
      </c>
      <c r="D960" s="255" t="s">
        <v>55</v>
      </c>
      <c r="E960" s="255" t="s">
        <v>55</v>
      </c>
      <c r="F960" s="250" t="e">
        <f t="shared" si="86"/>
        <v>#VALUE!</v>
      </c>
      <c r="G960" s="250" t="e">
        <f t="shared" si="87"/>
        <v>#VALUE!</v>
      </c>
    </row>
    <row r="961" ht="20" customHeight="1" outlineLevel="2" spans="1:7">
      <c r="A961" s="253" t="s">
        <v>1712</v>
      </c>
      <c r="B961" s="254" t="s">
        <v>68</v>
      </c>
      <c r="C961" s="255" t="s">
        <v>55</v>
      </c>
      <c r="D961" s="255" t="s">
        <v>55</v>
      </c>
      <c r="E961" s="255" t="s">
        <v>55</v>
      </c>
      <c r="F961" s="250" t="e">
        <f t="shared" si="86"/>
        <v>#VALUE!</v>
      </c>
      <c r="G961" s="250" t="e">
        <f t="shared" si="87"/>
        <v>#VALUE!</v>
      </c>
    </row>
    <row r="962" ht="20" customHeight="1" outlineLevel="2" spans="1:7">
      <c r="A962" s="253" t="s">
        <v>1713</v>
      </c>
      <c r="B962" s="254" t="s">
        <v>1714</v>
      </c>
      <c r="C962" s="255">
        <v>50</v>
      </c>
      <c r="D962" s="255">
        <v>852</v>
      </c>
      <c r="E962" s="255">
        <v>852</v>
      </c>
      <c r="F962" s="250">
        <f t="shared" si="86"/>
        <v>17.04</v>
      </c>
      <c r="G962" s="250">
        <f t="shared" si="87"/>
        <v>1</v>
      </c>
    </row>
    <row r="963" ht="20" customHeight="1" outlineLevel="2" spans="1:7">
      <c r="A963" s="253" t="s">
        <v>1715</v>
      </c>
      <c r="B963" s="254" t="s">
        <v>1716</v>
      </c>
      <c r="C963" s="255">
        <v>150</v>
      </c>
      <c r="D963" s="255">
        <v>2</v>
      </c>
      <c r="E963" s="255">
        <v>7</v>
      </c>
      <c r="F963" s="250">
        <f t="shared" si="86"/>
        <v>0.0466666666666667</v>
      </c>
      <c r="G963" s="250">
        <f t="shared" si="87"/>
        <v>3.5</v>
      </c>
    </row>
    <row r="964" ht="20" customHeight="1" outlineLevel="2" spans="1:7">
      <c r="A964" s="253" t="s">
        <v>1717</v>
      </c>
      <c r="B964" s="254" t="s">
        <v>1718</v>
      </c>
      <c r="C964" s="255" t="s">
        <v>55</v>
      </c>
      <c r="D964" s="255" t="s">
        <v>55</v>
      </c>
      <c r="E964" s="255" t="s">
        <v>55</v>
      </c>
      <c r="F964" s="250" t="e">
        <f t="shared" si="86"/>
        <v>#VALUE!</v>
      </c>
      <c r="G964" s="250" t="e">
        <f t="shared" si="87"/>
        <v>#VALUE!</v>
      </c>
    </row>
    <row r="965" ht="20" customHeight="1" outlineLevel="2" spans="1:7">
      <c r="A965" s="253" t="s">
        <v>1719</v>
      </c>
      <c r="B965" s="254" t="s">
        <v>1720</v>
      </c>
      <c r="C965" s="255">
        <v>164</v>
      </c>
      <c r="D965" s="255"/>
      <c r="E965" s="255"/>
      <c r="F965" s="250">
        <f t="shared" si="86"/>
        <v>0</v>
      </c>
      <c r="G965" s="250">
        <f t="shared" si="87"/>
        <v>0</v>
      </c>
    </row>
    <row r="966" ht="20" customHeight="1" outlineLevel="2" spans="1:7">
      <c r="A966" s="253" t="s">
        <v>1721</v>
      </c>
      <c r="B966" s="254" t="s">
        <v>1722</v>
      </c>
      <c r="C966" s="255" t="s">
        <v>55</v>
      </c>
      <c r="D966" s="255" t="s">
        <v>55</v>
      </c>
      <c r="E966" s="255" t="s">
        <v>55</v>
      </c>
      <c r="F966" s="250" t="e">
        <f t="shared" si="86"/>
        <v>#VALUE!</v>
      </c>
      <c r="G966" s="250" t="e">
        <f t="shared" si="87"/>
        <v>#VALUE!</v>
      </c>
    </row>
    <row r="967" ht="20" customHeight="1" outlineLevel="2" spans="1:7">
      <c r="A967" s="253" t="s">
        <v>1723</v>
      </c>
      <c r="B967" s="254" t="s">
        <v>1724</v>
      </c>
      <c r="C967" s="255"/>
      <c r="D967" s="255"/>
      <c r="E967" s="255"/>
      <c r="F967" s="250">
        <f t="shared" si="86"/>
        <v>0</v>
      </c>
      <c r="G967" s="250">
        <f t="shared" si="87"/>
        <v>0</v>
      </c>
    </row>
    <row r="968" ht="20" customHeight="1" outlineLevel="2" spans="1:7">
      <c r="A968" s="253" t="s">
        <v>1725</v>
      </c>
      <c r="B968" s="254" t="s">
        <v>1726</v>
      </c>
      <c r="C968" s="255">
        <v>78</v>
      </c>
      <c r="D968" s="255"/>
      <c r="E968" s="255"/>
      <c r="F968" s="250">
        <f t="shared" si="86"/>
        <v>0</v>
      </c>
      <c r="G968" s="250">
        <f t="shared" si="87"/>
        <v>0</v>
      </c>
    </row>
    <row r="969" ht="20" customHeight="1" outlineLevel="2" spans="1:7">
      <c r="A969" s="253" t="s">
        <v>1727</v>
      </c>
      <c r="B969" s="254" t="s">
        <v>1728</v>
      </c>
      <c r="C969" s="255"/>
      <c r="D969" s="255"/>
      <c r="E969" s="255"/>
      <c r="F969" s="250">
        <f t="shared" si="86"/>
        <v>0</v>
      </c>
      <c r="G969" s="250">
        <f t="shared" si="87"/>
        <v>0</v>
      </c>
    </row>
    <row r="970" ht="20" customHeight="1" outlineLevel="2" spans="1:7">
      <c r="A970" s="253" t="s">
        <v>1729</v>
      </c>
      <c r="B970" s="254" t="s">
        <v>1730</v>
      </c>
      <c r="C970" s="255"/>
      <c r="D970" s="255"/>
      <c r="E970" s="255"/>
      <c r="F970" s="250">
        <f t="shared" si="86"/>
        <v>0</v>
      </c>
      <c r="G970" s="250">
        <f t="shared" si="87"/>
        <v>0</v>
      </c>
    </row>
    <row r="971" ht="20" customHeight="1" outlineLevel="2" spans="1:7">
      <c r="A971" s="253" t="s">
        <v>1731</v>
      </c>
      <c r="B971" s="254" t="s">
        <v>1732</v>
      </c>
      <c r="C971" s="255"/>
      <c r="D971" s="255"/>
      <c r="E971" s="255"/>
      <c r="F971" s="250">
        <f t="shared" si="86"/>
        <v>0</v>
      </c>
      <c r="G971" s="250">
        <f t="shared" si="87"/>
        <v>0</v>
      </c>
    </row>
    <row r="972" ht="20" customHeight="1" outlineLevel="2" spans="1:7">
      <c r="A972" s="253" t="s">
        <v>1733</v>
      </c>
      <c r="B972" s="254" t="s">
        <v>1734</v>
      </c>
      <c r="C972" s="255"/>
      <c r="D972" s="255"/>
      <c r="E972" s="255"/>
      <c r="F972" s="250">
        <f t="shared" si="86"/>
        <v>0</v>
      </c>
      <c r="G972" s="250">
        <f t="shared" si="87"/>
        <v>0</v>
      </c>
    </row>
    <row r="973" ht="20" customHeight="1" outlineLevel="2" spans="1:7">
      <c r="A973" s="253" t="s">
        <v>1735</v>
      </c>
      <c r="B973" s="254" t="s">
        <v>1736</v>
      </c>
      <c r="C973" s="255"/>
      <c r="D973" s="255"/>
      <c r="E973" s="255"/>
      <c r="F973" s="250">
        <f t="shared" si="86"/>
        <v>0</v>
      </c>
      <c r="G973" s="250">
        <f t="shared" si="87"/>
        <v>0</v>
      </c>
    </row>
    <row r="974" ht="20" customHeight="1" outlineLevel="2" spans="1:7">
      <c r="A974" s="253" t="s">
        <v>1737</v>
      </c>
      <c r="B974" s="254" t="s">
        <v>1738</v>
      </c>
      <c r="C974" s="255"/>
      <c r="D974" s="255"/>
      <c r="E974" s="255"/>
      <c r="F974" s="250">
        <f t="shared" si="86"/>
        <v>0</v>
      </c>
      <c r="G974" s="250">
        <f t="shared" si="87"/>
        <v>0</v>
      </c>
    </row>
    <row r="975" ht="20" customHeight="1" outlineLevel="2" spans="1:7">
      <c r="A975" s="253" t="s">
        <v>1739</v>
      </c>
      <c r="B975" s="254" t="s">
        <v>1740</v>
      </c>
      <c r="C975" s="255"/>
      <c r="D975" s="255"/>
      <c r="E975" s="255"/>
      <c r="F975" s="250">
        <f t="shared" si="86"/>
        <v>0</v>
      </c>
      <c r="G975" s="250">
        <f t="shared" si="87"/>
        <v>0</v>
      </c>
    </row>
    <row r="976" ht="20" customHeight="1" outlineLevel="2" spans="1:7">
      <c r="A976" s="253" t="s">
        <v>1741</v>
      </c>
      <c r="B976" s="254" t="s">
        <v>1742</v>
      </c>
      <c r="C976" s="255"/>
      <c r="D976" s="255"/>
      <c r="E976" s="255"/>
      <c r="F976" s="250">
        <f t="shared" si="86"/>
        <v>0</v>
      </c>
      <c r="G976" s="250">
        <f t="shared" si="87"/>
        <v>0</v>
      </c>
    </row>
    <row r="977" ht="20" customHeight="1" outlineLevel="2" spans="1:7">
      <c r="A977" s="253" t="s">
        <v>1743</v>
      </c>
      <c r="B977" s="254" t="s">
        <v>1744</v>
      </c>
      <c r="C977" s="255"/>
      <c r="D977" s="255"/>
      <c r="E977" s="255"/>
      <c r="F977" s="250">
        <f t="shared" si="86"/>
        <v>0</v>
      </c>
      <c r="G977" s="250">
        <f t="shared" si="87"/>
        <v>0</v>
      </c>
    </row>
    <row r="978" ht="20" customHeight="1" outlineLevel="2" spans="1:7">
      <c r="A978" s="253" t="s">
        <v>1745</v>
      </c>
      <c r="B978" s="254" t="s">
        <v>1746</v>
      </c>
      <c r="C978" s="255"/>
      <c r="D978" s="255"/>
      <c r="E978" s="255"/>
      <c r="F978" s="250">
        <f t="shared" si="86"/>
        <v>0</v>
      </c>
      <c r="G978" s="250">
        <f t="shared" si="87"/>
        <v>0</v>
      </c>
    </row>
    <row r="979" ht="20" customHeight="1" outlineLevel="2" spans="1:7">
      <c r="A979" s="253" t="s">
        <v>1747</v>
      </c>
      <c r="B979" s="254" t="s">
        <v>1748</v>
      </c>
      <c r="C979" s="255">
        <v>80</v>
      </c>
      <c r="D979" s="255">
        <v>70</v>
      </c>
      <c r="E979" s="255">
        <v>70</v>
      </c>
      <c r="F979" s="250">
        <f t="shared" si="86"/>
        <v>0.875</v>
      </c>
      <c r="G979" s="250">
        <f t="shared" si="87"/>
        <v>1</v>
      </c>
    </row>
    <row r="980" ht="20" customHeight="1" outlineLevel="1" spans="1:7">
      <c r="A980" s="251" t="s">
        <v>1749</v>
      </c>
      <c r="B980" s="252" t="s">
        <v>1750</v>
      </c>
      <c r="C980" s="198">
        <v>0</v>
      </c>
      <c r="D980" s="198">
        <f>SUM(D981:D989)</f>
        <v>0</v>
      </c>
      <c r="E980" s="198">
        <f>SUM(E981:E989)</f>
        <v>0</v>
      </c>
      <c r="F980" s="250">
        <f t="shared" si="86"/>
        <v>0</v>
      </c>
      <c r="G980" s="250">
        <f t="shared" si="87"/>
        <v>0</v>
      </c>
    </row>
    <row r="981" ht="20" customHeight="1" outlineLevel="2" spans="1:7">
      <c r="A981" s="253" t="s">
        <v>1751</v>
      </c>
      <c r="B981" s="254" t="s">
        <v>64</v>
      </c>
      <c r="C981" s="255"/>
      <c r="D981" s="255"/>
      <c r="E981" s="255"/>
      <c r="F981" s="250">
        <f t="shared" ref="F981:F1044" si="88">IF(C981&gt;0,E981/C981,0)</f>
        <v>0</v>
      </c>
      <c r="G981" s="250">
        <f t="shared" ref="G981:G1044" si="89">IF(D981&gt;0,E981/D981,0)</f>
        <v>0</v>
      </c>
    </row>
    <row r="982" ht="20" customHeight="1" outlineLevel="2" spans="1:7">
      <c r="A982" s="253" t="s">
        <v>1752</v>
      </c>
      <c r="B982" s="254" t="s">
        <v>66</v>
      </c>
      <c r="C982" s="255"/>
      <c r="D982" s="255"/>
      <c r="E982" s="255"/>
      <c r="F982" s="250">
        <f t="shared" si="88"/>
        <v>0</v>
      </c>
      <c r="G982" s="250">
        <f t="shared" si="89"/>
        <v>0</v>
      </c>
    </row>
    <row r="983" ht="20" customHeight="1" outlineLevel="2" spans="1:7">
      <c r="A983" s="253" t="s">
        <v>1753</v>
      </c>
      <c r="B983" s="254" t="s">
        <v>68</v>
      </c>
      <c r="C983" s="255"/>
      <c r="D983" s="255"/>
      <c r="E983" s="255"/>
      <c r="F983" s="250">
        <f t="shared" si="88"/>
        <v>0</v>
      </c>
      <c r="G983" s="250">
        <f t="shared" si="89"/>
        <v>0</v>
      </c>
    </row>
    <row r="984" ht="20" customHeight="1" outlineLevel="2" spans="1:7">
      <c r="A984" s="253" t="s">
        <v>1754</v>
      </c>
      <c r="B984" s="254" t="s">
        <v>1755</v>
      </c>
      <c r="C984" s="255"/>
      <c r="D984" s="255"/>
      <c r="E984" s="255"/>
      <c r="F984" s="250">
        <f t="shared" si="88"/>
        <v>0</v>
      </c>
      <c r="G984" s="250">
        <f t="shared" si="89"/>
        <v>0</v>
      </c>
    </row>
    <row r="985" ht="20" customHeight="1" outlineLevel="2" spans="1:7">
      <c r="A985" s="253" t="s">
        <v>1756</v>
      </c>
      <c r="B985" s="254" t="s">
        <v>1757</v>
      </c>
      <c r="C985" s="255"/>
      <c r="D985" s="255"/>
      <c r="E985" s="255"/>
      <c r="F985" s="250">
        <f t="shared" si="88"/>
        <v>0</v>
      </c>
      <c r="G985" s="250">
        <f t="shared" si="89"/>
        <v>0</v>
      </c>
    </row>
    <row r="986" ht="20" customHeight="1" outlineLevel="2" spans="1:7">
      <c r="A986" s="253" t="s">
        <v>1758</v>
      </c>
      <c r="B986" s="254" t="s">
        <v>1759</v>
      </c>
      <c r="C986" s="255"/>
      <c r="D986" s="255"/>
      <c r="E986" s="255"/>
      <c r="F986" s="250">
        <f t="shared" si="88"/>
        <v>0</v>
      </c>
      <c r="G986" s="250">
        <f t="shared" si="89"/>
        <v>0</v>
      </c>
    </row>
    <row r="987" ht="20" customHeight="1" outlineLevel="2" spans="1:7">
      <c r="A987" s="253" t="s">
        <v>1760</v>
      </c>
      <c r="B987" s="254" t="s">
        <v>1761</v>
      </c>
      <c r="C987" s="255"/>
      <c r="D987" s="255"/>
      <c r="E987" s="255"/>
      <c r="F987" s="250">
        <f t="shared" si="88"/>
        <v>0</v>
      </c>
      <c r="G987" s="250">
        <f t="shared" si="89"/>
        <v>0</v>
      </c>
    </row>
    <row r="988" ht="20" customHeight="1" outlineLevel="2" spans="1:7">
      <c r="A988" s="253" t="s">
        <v>1762</v>
      </c>
      <c r="B988" s="254" t="s">
        <v>1763</v>
      </c>
      <c r="C988" s="255"/>
      <c r="D988" s="255"/>
      <c r="E988" s="255"/>
      <c r="F988" s="250">
        <f t="shared" si="88"/>
        <v>0</v>
      </c>
      <c r="G988" s="250">
        <f t="shared" si="89"/>
        <v>0</v>
      </c>
    </row>
    <row r="989" ht="20" customHeight="1" outlineLevel="2" spans="1:7">
      <c r="A989" s="253" t="s">
        <v>1764</v>
      </c>
      <c r="B989" s="254" t="s">
        <v>1765</v>
      </c>
      <c r="C989" s="255"/>
      <c r="D989" s="255"/>
      <c r="E989" s="255"/>
      <c r="F989" s="250">
        <f t="shared" si="88"/>
        <v>0</v>
      </c>
      <c r="G989" s="250">
        <f t="shared" si="89"/>
        <v>0</v>
      </c>
    </row>
    <row r="990" ht="20" customHeight="1" outlineLevel="1" spans="1:7">
      <c r="A990" s="251" t="s">
        <v>1766</v>
      </c>
      <c r="B990" s="252" t="s">
        <v>1767</v>
      </c>
      <c r="C990" s="198">
        <v>5</v>
      </c>
      <c r="D990" s="198">
        <f>SUM(D991:D999)</f>
        <v>1611</v>
      </c>
      <c r="E990" s="198">
        <f>SUM(E991:E999)</f>
        <v>1611</v>
      </c>
      <c r="F990" s="250">
        <f t="shared" si="88"/>
        <v>322.2</v>
      </c>
      <c r="G990" s="250">
        <f t="shared" si="89"/>
        <v>1</v>
      </c>
    </row>
    <row r="991" ht="20" customHeight="1" outlineLevel="2" spans="1:7">
      <c r="A991" s="253" t="s">
        <v>1768</v>
      </c>
      <c r="B991" s="254" t="s">
        <v>64</v>
      </c>
      <c r="C991" s="255"/>
      <c r="D991" s="255"/>
      <c r="E991" s="255"/>
      <c r="F991" s="250">
        <f t="shared" si="88"/>
        <v>0</v>
      </c>
      <c r="G991" s="250">
        <f t="shared" si="89"/>
        <v>0</v>
      </c>
    </row>
    <row r="992" ht="20" customHeight="1" outlineLevel="2" spans="1:7">
      <c r="A992" s="253" t="s">
        <v>1769</v>
      </c>
      <c r="B992" s="254" t="s">
        <v>66</v>
      </c>
      <c r="C992" s="255"/>
      <c r="D992" s="255"/>
      <c r="E992" s="255"/>
      <c r="F992" s="250">
        <f t="shared" si="88"/>
        <v>0</v>
      </c>
      <c r="G992" s="250">
        <f t="shared" si="89"/>
        <v>0</v>
      </c>
    </row>
    <row r="993" ht="20" customHeight="1" outlineLevel="2" spans="1:7">
      <c r="A993" s="253" t="s">
        <v>1770</v>
      </c>
      <c r="B993" s="254" t="s">
        <v>68</v>
      </c>
      <c r="C993" s="255"/>
      <c r="D993" s="255"/>
      <c r="E993" s="255"/>
      <c r="F993" s="250">
        <f t="shared" si="88"/>
        <v>0</v>
      </c>
      <c r="G993" s="250">
        <f t="shared" si="89"/>
        <v>0</v>
      </c>
    </row>
    <row r="994" ht="20" customHeight="1" outlineLevel="2" spans="1:7">
      <c r="A994" s="253" t="s">
        <v>1771</v>
      </c>
      <c r="B994" s="254" t="s">
        <v>1772</v>
      </c>
      <c r="C994" s="255">
        <v>5</v>
      </c>
      <c r="D994" s="255">
        <v>1611</v>
      </c>
      <c r="E994" s="255">
        <v>1611</v>
      </c>
      <c r="F994" s="250">
        <f t="shared" si="88"/>
        <v>322.2</v>
      </c>
      <c r="G994" s="250">
        <f t="shared" si="89"/>
        <v>1</v>
      </c>
    </row>
    <row r="995" ht="20" customHeight="1" outlineLevel="2" spans="1:7">
      <c r="A995" s="253" t="s">
        <v>1773</v>
      </c>
      <c r="B995" s="254" t="s">
        <v>1774</v>
      </c>
      <c r="C995" s="255"/>
      <c r="D995" s="255"/>
      <c r="E995" s="255"/>
      <c r="F995" s="250">
        <f t="shared" si="88"/>
        <v>0</v>
      </c>
      <c r="G995" s="250">
        <f t="shared" si="89"/>
        <v>0</v>
      </c>
    </row>
    <row r="996" ht="20" customHeight="1" outlineLevel="2" spans="1:7">
      <c r="A996" s="253" t="s">
        <v>1775</v>
      </c>
      <c r="B996" s="254" t="s">
        <v>1776</v>
      </c>
      <c r="C996" s="255"/>
      <c r="D996" s="255"/>
      <c r="E996" s="255"/>
      <c r="F996" s="250">
        <f t="shared" si="88"/>
        <v>0</v>
      </c>
      <c r="G996" s="250">
        <f t="shared" si="89"/>
        <v>0</v>
      </c>
    </row>
    <row r="997" ht="20" customHeight="1" outlineLevel="2" spans="1:7">
      <c r="A997" s="253" t="s">
        <v>1777</v>
      </c>
      <c r="B997" s="254" t="s">
        <v>1778</v>
      </c>
      <c r="C997" s="255"/>
      <c r="D997" s="255"/>
      <c r="E997" s="255"/>
      <c r="F997" s="250">
        <f t="shared" si="88"/>
        <v>0</v>
      </c>
      <c r="G997" s="250">
        <f t="shared" si="89"/>
        <v>0</v>
      </c>
    </row>
    <row r="998" ht="20" customHeight="1" outlineLevel="2" spans="1:7">
      <c r="A998" s="253" t="s">
        <v>1779</v>
      </c>
      <c r="B998" s="254" t="s">
        <v>1780</v>
      </c>
      <c r="C998" s="255"/>
      <c r="D998" s="255"/>
      <c r="E998" s="255"/>
      <c r="F998" s="250">
        <f t="shared" si="88"/>
        <v>0</v>
      </c>
      <c r="G998" s="250">
        <f t="shared" si="89"/>
        <v>0</v>
      </c>
    </row>
    <row r="999" ht="20" customHeight="1" outlineLevel="2" spans="1:7">
      <c r="A999" s="253" t="s">
        <v>1781</v>
      </c>
      <c r="B999" s="254" t="s">
        <v>1782</v>
      </c>
      <c r="C999" s="255"/>
      <c r="D999" s="255"/>
      <c r="E999" s="255"/>
      <c r="F999" s="250">
        <f t="shared" si="88"/>
        <v>0</v>
      </c>
      <c r="G999" s="250">
        <f t="shared" si="89"/>
        <v>0</v>
      </c>
    </row>
    <row r="1000" ht="20" customHeight="1" outlineLevel="1" spans="1:7">
      <c r="A1000" s="251" t="s">
        <v>1783</v>
      </c>
      <c r="B1000" s="252" t="s">
        <v>1784</v>
      </c>
      <c r="C1000" s="198">
        <v>0</v>
      </c>
      <c r="D1000" s="198">
        <f>SUM(D1001:D1006)</f>
        <v>0</v>
      </c>
      <c r="E1000" s="198">
        <f>SUM(E1001:E1006)</f>
        <v>0</v>
      </c>
      <c r="F1000" s="250">
        <f t="shared" si="88"/>
        <v>0</v>
      </c>
      <c r="G1000" s="250">
        <f t="shared" si="89"/>
        <v>0</v>
      </c>
    </row>
    <row r="1001" ht="20" customHeight="1" outlineLevel="2" spans="1:7">
      <c r="A1001" s="253" t="s">
        <v>1785</v>
      </c>
      <c r="B1001" s="254" t="s">
        <v>64</v>
      </c>
      <c r="C1001" s="255"/>
      <c r="D1001" s="255"/>
      <c r="E1001" s="255"/>
      <c r="F1001" s="250">
        <f t="shared" si="88"/>
        <v>0</v>
      </c>
      <c r="G1001" s="250">
        <f t="shared" si="89"/>
        <v>0</v>
      </c>
    </row>
    <row r="1002" ht="20" customHeight="1" outlineLevel="2" spans="1:7">
      <c r="A1002" s="253" t="s">
        <v>1786</v>
      </c>
      <c r="B1002" s="254" t="s">
        <v>66</v>
      </c>
      <c r="C1002" s="255"/>
      <c r="D1002" s="255"/>
      <c r="E1002" s="255"/>
      <c r="F1002" s="250">
        <f t="shared" si="88"/>
        <v>0</v>
      </c>
      <c r="G1002" s="250">
        <f t="shared" si="89"/>
        <v>0</v>
      </c>
    </row>
    <row r="1003" ht="20" customHeight="1" outlineLevel="2" spans="1:7">
      <c r="A1003" s="253" t="s">
        <v>1787</v>
      </c>
      <c r="B1003" s="254" t="s">
        <v>68</v>
      </c>
      <c r="C1003" s="255"/>
      <c r="D1003" s="255"/>
      <c r="E1003" s="255"/>
      <c r="F1003" s="250">
        <f t="shared" si="88"/>
        <v>0</v>
      </c>
      <c r="G1003" s="250">
        <f t="shared" si="89"/>
        <v>0</v>
      </c>
    </row>
    <row r="1004" ht="20" customHeight="1" outlineLevel="2" spans="1:7">
      <c r="A1004" s="253" t="s">
        <v>1788</v>
      </c>
      <c r="B1004" s="254" t="s">
        <v>1763</v>
      </c>
      <c r="C1004" s="255"/>
      <c r="D1004" s="255"/>
      <c r="E1004" s="255"/>
      <c r="F1004" s="250">
        <f t="shared" si="88"/>
        <v>0</v>
      </c>
      <c r="G1004" s="250">
        <f t="shared" si="89"/>
        <v>0</v>
      </c>
    </row>
    <row r="1005" ht="20" customHeight="1" outlineLevel="2" spans="1:7">
      <c r="A1005" s="253" t="s">
        <v>1789</v>
      </c>
      <c r="B1005" s="254" t="s">
        <v>1790</v>
      </c>
      <c r="C1005" s="255"/>
      <c r="D1005" s="255"/>
      <c r="E1005" s="255"/>
      <c r="F1005" s="250">
        <f t="shared" si="88"/>
        <v>0</v>
      </c>
      <c r="G1005" s="250">
        <f t="shared" si="89"/>
        <v>0</v>
      </c>
    </row>
    <row r="1006" ht="20" customHeight="1" outlineLevel="2" spans="1:7">
      <c r="A1006" s="253" t="s">
        <v>1791</v>
      </c>
      <c r="B1006" s="254" t="s">
        <v>1792</v>
      </c>
      <c r="C1006" s="255"/>
      <c r="D1006" s="255"/>
      <c r="E1006" s="255"/>
      <c r="F1006" s="250">
        <f t="shared" si="88"/>
        <v>0</v>
      </c>
      <c r="G1006" s="250">
        <f t="shared" si="89"/>
        <v>0</v>
      </c>
    </row>
    <row r="1007" ht="20" customHeight="1" outlineLevel="1" spans="1:7">
      <c r="A1007" s="251" t="s">
        <v>1793</v>
      </c>
      <c r="B1007" s="252" t="s">
        <v>1794</v>
      </c>
      <c r="C1007" s="198">
        <v>0</v>
      </c>
      <c r="D1007" s="198">
        <f>SUM(D1008:D1011)</f>
        <v>0</v>
      </c>
      <c r="E1007" s="198">
        <f>SUM(E1008:E1011)</f>
        <v>0</v>
      </c>
      <c r="F1007" s="250">
        <f t="shared" si="88"/>
        <v>0</v>
      </c>
      <c r="G1007" s="250">
        <f t="shared" si="89"/>
        <v>0</v>
      </c>
    </row>
    <row r="1008" ht="20" customHeight="1" outlineLevel="2" spans="1:7">
      <c r="A1008" s="253" t="s">
        <v>1795</v>
      </c>
      <c r="B1008" s="254" t="s">
        <v>1796</v>
      </c>
      <c r="C1008" s="255"/>
      <c r="D1008" s="255"/>
      <c r="E1008" s="255"/>
      <c r="F1008" s="250">
        <f t="shared" si="88"/>
        <v>0</v>
      </c>
      <c r="G1008" s="250">
        <f t="shared" si="89"/>
        <v>0</v>
      </c>
    </row>
    <row r="1009" ht="20" customHeight="1" outlineLevel="2" spans="1:7">
      <c r="A1009" s="253" t="s">
        <v>1797</v>
      </c>
      <c r="B1009" s="254" t="s">
        <v>1798</v>
      </c>
      <c r="C1009" s="255"/>
      <c r="D1009" s="255"/>
      <c r="E1009" s="255"/>
      <c r="F1009" s="250">
        <f t="shared" si="88"/>
        <v>0</v>
      </c>
      <c r="G1009" s="250">
        <f t="shared" si="89"/>
        <v>0</v>
      </c>
    </row>
    <row r="1010" ht="20" customHeight="1" outlineLevel="2" spans="1:7">
      <c r="A1010" s="253" t="s">
        <v>1799</v>
      </c>
      <c r="B1010" s="254" t="s">
        <v>1800</v>
      </c>
      <c r="C1010" s="255"/>
      <c r="D1010" s="255"/>
      <c r="E1010" s="255"/>
      <c r="F1010" s="250">
        <f t="shared" si="88"/>
        <v>0</v>
      </c>
      <c r="G1010" s="250">
        <f t="shared" si="89"/>
        <v>0</v>
      </c>
    </row>
    <row r="1011" ht="20" customHeight="1" outlineLevel="2" spans="1:7">
      <c r="A1011" s="253" t="s">
        <v>1801</v>
      </c>
      <c r="B1011" s="254" t="s">
        <v>1802</v>
      </c>
      <c r="C1011" s="255"/>
      <c r="D1011" s="255"/>
      <c r="E1011" s="255"/>
      <c r="F1011" s="250">
        <f t="shared" si="88"/>
        <v>0</v>
      </c>
      <c r="G1011" s="250">
        <f t="shared" si="89"/>
        <v>0</v>
      </c>
    </row>
    <row r="1012" ht="20" customHeight="1" outlineLevel="1" spans="1:7">
      <c r="A1012" s="251" t="s">
        <v>1803</v>
      </c>
      <c r="B1012" s="252" t="s">
        <v>1804</v>
      </c>
      <c r="C1012" s="198">
        <v>0</v>
      </c>
      <c r="D1012" s="198">
        <f>SUM(D1013:D1014)</f>
        <v>8448</v>
      </c>
      <c r="E1012" s="198">
        <f>SUM(E1013:E1014)</f>
        <v>0</v>
      </c>
      <c r="F1012" s="250">
        <f t="shared" si="88"/>
        <v>0</v>
      </c>
      <c r="G1012" s="250">
        <f t="shared" si="89"/>
        <v>0</v>
      </c>
    </row>
    <row r="1013" ht="20" customHeight="1" outlineLevel="2" spans="1:7">
      <c r="A1013" s="253" t="s">
        <v>1805</v>
      </c>
      <c r="B1013" s="254" t="s">
        <v>1806</v>
      </c>
      <c r="C1013" s="255"/>
      <c r="D1013" s="255"/>
      <c r="E1013" s="255"/>
      <c r="F1013" s="250">
        <f t="shared" si="88"/>
        <v>0</v>
      </c>
      <c r="G1013" s="250">
        <f t="shared" si="89"/>
        <v>0</v>
      </c>
    </row>
    <row r="1014" ht="20" customHeight="1" outlineLevel="2" spans="1:7">
      <c r="A1014" s="253" t="s">
        <v>1807</v>
      </c>
      <c r="B1014" s="254" t="s">
        <v>1804</v>
      </c>
      <c r="C1014" s="255"/>
      <c r="D1014" s="255">
        <f>8848-400</f>
        <v>8448</v>
      </c>
      <c r="E1014" s="255"/>
      <c r="F1014" s="250">
        <f t="shared" si="88"/>
        <v>0</v>
      </c>
      <c r="G1014" s="250">
        <f t="shared" si="89"/>
        <v>0</v>
      </c>
    </row>
    <row r="1015" ht="20" customHeight="1" spans="1:7">
      <c r="A1015" s="249" t="s">
        <v>1808</v>
      </c>
      <c r="B1015" s="85" t="s">
        <v>1809</v>
      </c>
      <c r="C1015" s="198">
        <f>SUM(C1016,C1026,C1042,C1047,C1058,C1065,C1073)</f>
        <v>8505</v>
      </c>
      <c r="D1015" s="198">
        <f>SUM(D1016,D1026,D1042,D1047,D1058,D1065,D1073)</f>
        <v>3750</v>
      </c>
      <c r="E1015" s="198">
        <f>SUM(E1016,E1026,E1042,E1047,E1058,E1065,E1073)</f>
        <v>3620</v>
      </c>
      <c r="F1015" s="250">
        <f t="shared" si="88"/>
        <v>0.425631981187537</v>
      </c>
      <c r="G1015" s="250">
        <f t="shared" si="89"/>
        <v>0.965333333333333</v>
      </c>
    </row>
    <row r="1016" ht="20" customHeight="1" outlineLevel="1" spans="1:7">
      <c r="A1016" s="251" t="s">
        <v>1810</v>
      </c>
      <c r="B1016" s="252" t="s">
        <v>1811</v>
      </c>
      <c r="C1016" s="198">
        <v>0</v>
      </c>
      <c r="D1016" s="198">
        <f>SUM(D1017:D1025)</f>
        <v>0</v>
      </c>
      <c r="E1016" s="198">
        <f>SUM(E1017:E1025)</f>
        <v>0</v>
      </c>
      <c r="F1016" s="250">
        <f t="shared" si="88"/>
        <v>0</v>
      </c>
      <c r="G1016" s="250">
        <f t="shared" si="89"/>
        <v>0</v>
      </c>
    </row>
    <row r="1017" ht="20" customHeight="1" outlineLevel="2" spans="1:7">
      <c r="A1017" s="253" t="s">
        <v>1812</v>
      </c>
      <c r="B1017" s="254" t="s">
        <v>64</v>
      </c>
      <c r="C1017" s="255"/>
      <c r="D1017" s="255"/>
      <c r="E1017" s="255"/>
      <c r="F1017" s="250">
        <f t="shared" si="88"/>
        <v>0</v>
      </c>
      <c r="G1017" s="250">
        <f t="shared" si="89"/>
        <v>0</v>
      </c>
    </row>
    <row r="1018" ht="20" customHeight="1" outlineLevel="2" spans="1:7">
      <c r="A1018" s="253" t="s">
        <v>1813</v>
      </c>
      <c r="B1018" s="254" t="s">
        <v>66</v>
      </c>
      <c r="C1018" s="255"/>
      <c r="D1018" s="255"/>
      <c r="E1018" s="255"/>
      <c r="F1018" s="250">
        <f t="shared" si="88"/>
        <v>0</v>
      </c>
      <c r="G1018" s="250">
        <f t="shared" si="89"/>
        <v>0</v>
      </c>
    </row>
    <row r="1019" ht="20" customHeight="1" outlineLevel="2" spans="1:7">
      <c r="A1019" s="253" t="s">
        <v>1814</v>
      </c>
      <c r="B1019" s="254" t="s">
        <v>68</v>
      </c>
      <c r="C1019" s="255"/>
      <c r="D1019" s="255"/>
      <c r="E1019" s="255"/>
      <c r="F1019" s="250">
        <f t="shared" si="88"/>
        <v>0</v>
      </c>
      <c r="G1019" s="250">
        <f t="shared" si="89"/>
        <v>0</v>
      </c>
    </row>
    <row r="1020" ht="20" customHeight="1" outlineLevel="2" spans="1:7">
      <c r="A1020" s="253" t="s">
        <v>1815</v>
      </c>
      <c r="B1020" s="254" t="s">
        <v>1816</v>
      </c>
      <c r="C1020" s="255"/>
      <c r="D1020" s="255"/>
      <c r="E1020" s="255"/>
      <c r="F1020" s="250">
        <f t="shared" si="88"/>
        <v>0</v>
      </c>
      <c r="G1020" s="250">
        <f t="shared" si="89"/>
        <v>0</v>
      </c>
    </row>
    <row r="1021" ht="20" customHeight="1" outlineLevel="2" spans="1:7">
      <c r="A1021" s="253" t="s">
        <v>1817</v>
      </c>
      <c r="B1021" s="254" t="s">
        <v>1818</v>
      </c>
      <c r="C1021" s="255"/>
      <c r="D1021" s="255"/>
      <c r="E1021" s="255"/>
      <c r="F1021" s="250">
        <f t="shared" si="88"/>
        <v>0</v>
      </c>
      <c r="G1021" s="250">
        <f t="shared" si="89"/>
        <v>0</v>
      </c>
    </row>
    <row r="1022" ht="20" customHeight="1" outlineLevel="2" spans="1:7">
      <c r="A1022" s="253" t="s">
        <v>1819</v>
      </c>
      <c r="B1022" s="254" t="s">
        <v>1820</v>
      </c>
      <c r="C1022" s="255"/>
      <c r="D1022" s="255"/>
      <c r="E1022" s="255"/>
      <c r="F1022" s="250">
        <f t="shared" si="88"/>
        <v>0</v>
      </c>
      <c r="G1022" s="250">
        <f t="shared" si="89"/>
        <v>0</v>
      </c>
    </row>
    <row r="1023" ht="20" customHeight="1" outlineLevel="2" spans="1:7">
      <c r="A1023" s="253" t="s">
        <v>1821</v>
      </c>
      <c r="B1023" s="254" t="s">
        <v>1822</v>
      </c>
      <c r="C1023" s="255"/>
      <c r="D1023" s="255"/>
      <c r="E1023" s="255"/>
      <c r="F1023" s="250">
        <f t="shared" si="88"/>
        <v>0</v>
      </c>
      <c r="G1023" s="250">
        <f t="shared" si="89"/>
        <v>0</v>
      </c>
    </row>
    <row r="1024" ht="20" customHeight="1" outlineLevel="2" spans="1:7">
      <c r="A1024" s="253" t="s">
        <v>1823</v>
      </c>
      <c r="B1024" s="254" t="s">
        <v>1824</v>
      </c>
      <c r="C1024" s="255"/>
      <c r="D1024" s="255"/>
      <c r="E1024" s="255"/>
      <c r="F1024" s="250">
        <f t="shared" si="88"/>
        <v>0</v>
      </c>
      <c r="G1024" s="250">
        <f t="shared" si="89"/>
        <v>0</v>
      </c>
    </row>
    <row r="1025" ht="20" customHeight="1" outlineLevel="2" spans="1:7">
      <c r="A1025" s="253" t="s">
        <v>1825</v>
      </c>
      <c r="B1025" s="254" t="s">
        <v>1826</v>
      </c>
      <c r="C1025" s="255"/>
      <c r="D1025" s="255"/>
      <c r="E1025" s="255"/>
      <c r="F1025" s="250">
        <f t="shared" si="88"/>
        <v>0</v>
      </c>
      <c r="G1025" s="250">
        <f t="shared" si="89"/>
        <v>0</v>
      </c>
    </row>
    <row r="1026" ht="20" customHeight="1" outlineLevel="1" spans="1:7">
      <c r="A1026" s="251" t="s">
        <v>1827</v>
      </c>
      <c r="B1026" s="252" t="s">
        <v>1828</v>
      </c>
      <c r="C1026" s="198">
        <v>200</v>
      </c>
      <c r="D1026" s="198">
        <f>SUM(D1027:D1041)</f>
        <v>51</v>
      </c>
      <c r="E1026" s="198">
        <f>SUM(E1027:E1041)</f>
        <v>200</v>
      </c>
      <c r="F1026" s="250">
        <f t="shared" si="88"/>
        <v>1</v>
      </c>
      <c r="G1026" s="250">
        <f t="shared" si="89"/>
        <v>3.92156862745098</v>
      </c>
    </row>
    <row r="1027" ht="20" customHeight="1" outlineLevel="2" spans="1:7">
      <c r="A1027" s="253" t="s">
        <v>1829</v>
      </c>
      <c r="B1027" s="254" t="s">
        <v>64</v>
      </c>
      <c r="C1027" s="255"/>
      <c r="D1027" s="255"/>
      <c r="E1027" s="255"/>
      <c r="F1027" s="250">
        <f t="shared" si="88"/>
        <v>0</v>
      </c>
      <c r="G1027" s="250">
        <f t="shared" si="89"/>
        <v>0</v>
      </c>
    </row>
    <row r="1028" ht="20" customHeight="1" outlineLevel="2" spans="1:7">
      <c r="A1028" s="253" t="s">
        <v>1830</v>
      </c>
      <c r="B1028" s="254" t="s">
        <v>66</v>
      </c>
      <c r="C1028" s="255"/>
      <c r="D1028" s="255">
        <v>1</v>
      </c>
      <c r="E1028" s="255"/>
      <c r="F1028" s="250">
        <f t="shared" si="88"/>
        <v>0</v>
      </c>
      <c r="G1028" s="250">
        <f t="shared" si="89"/>
        <v>0</v>
      </c>
    </row>
    <row r="1029" ht="20" customHeight="1" outlineLevel="2" spans="1:7">
      <c r="A1029" s="253" t="s">
        <v>1831</v>
      </c>
      <c r="B1029" s="254" t="s">
        <v>68</v>
      </c>
      <c r="C1029" s="255"/>
      <c r="D1029" s="255"/>
      <c r="E1029" s="255"/>
      <c r="F1029" s="250">
        <f t="shared" si="88"/>
        <v>0</v>
      </c>
      <c r="G1029" s="250">
        <f t="shared" si="89"/>
        <v>0</v>
      </c>
    </row>
    <row r="1030" ht="20" customHeight="1" outlineLevel="2" spans="1:7">
      <c r="A1030" s="253" t="s">
        <v>1832</v>
      </c>
      <c r="B1030" s="254" t="s">
        <v>1833</v>
      </c>
      <c r="C1030" s="255"/>
      <c r="D1030" s="255"/>
      <c r="E1030" s="255"/>
      <c r="F1030" s="250">
        <f t="shared" si="88"/>
        <v>0</v>
      </c>
      <c r="G1030" s="250">
        <f t="shared" si="89"/>
        <v>0</v>
      </c>
    </row>
    <row r="1031" ht="20" customHeight="1" outlineLevel="2" spans="1:7">
      <c r="A1031" s="253" t="s">
        <v>1834</v>
      </c>
      <c r="B1031" s="254" t="s">
        <v>1835</v>
      </c>
      <c r="C1031" s="255"/>
      <c r="D1031" s="255"/>
      <c r="E1031" s="255"/>
      <c r="F1031" s="250">
        <f t="shared" si="88"/>
        <v>0</v>
      </c>
      <c r="G1031" s="250">
        <f t="shared" si="89"/>
        <v>0</v>
      </c>
    </row>
    <row r="1032" ht="20" customHeight="1" outlineLevel="2" spans="1:7">
      <c r="A1032" s="253" t="s">
        <v>1836</v>
      </c>
      <c r="B1032" s="254" t="s">
        <v>1837</v>
      </c>
      <c r="C1032" s="255"/>
      <c r="D1032" s="255"/>
      <c r="E1032" s="255"/>
      <c r="F1032" s="250">
        <f t="shared" si="88"/>
        <v>0</v>
      </c>
      <c r="G1032" s="250">
        <f t="shared" si="89"/>
        <v>0</v>
      </c>
    </row>
    <row r="1033" ht="20" customHeight="1" outlineLevel="2" spans="1:7">
      <c r="A1033" s="253" t="s">
        <v>1838</v>
      </c>
      <c r="B1033" s="254" t="s">
        <v>1839</v>
      </c>
      <c r="C1033" s="255"/>
      <c r="D1033" s="255"/>
      <c r="E1033" s="255"/>
      <c r="F1033" s="250">
        <f t="shared" si="88"/>
        <v>0</v>
      </c>
      <c r="G1033" s="250">
        <f t="shared" si="89"/>
        <v>0</v>
      </c>
    </row>
    <row r="1034" ht="20" customHeight="1" outlineLevel="2" spans="1:7">
      <c r="A1034" s="253" t="s">
        <v>1840</v>
      </c>
      <c r="B1034" s="254" t="s">
        <v>1841</v>
      </c>
      <c r="C1034" s="255"/>
      <c r="D1034" s="255"/>
      <c r="E1034" s="255"/>
      <c r="F1034" s="250">
        <f t="shared" si="88"/>
        <v>0</v>
      </c>
      <c r="G1034" s="250">
        <f t="shared" si="89"/>
        <v>0</v>
      </c>
    </row>
    <row r="1035" ht="20" customHeight="1" outlineLevel="2" spans="1:7">
      <c r="A1035" s="253" t="s">
        <v>1842</v>
      </c>
      <c r="B1035" s="254" t="s">
        <v>1843</v>
      </c>
      <c r="C1035" s="255"/>
      <c r="D1035" s="255"/>
      <c r="E1035" s="255"/>
      <c r="F1035" s="250">
        <f t="shared" si="88"/>
        <v>0</v>
      </c>
      <c r="G1035" s="250">
        <f t="shared" si="89"/>
        <v>0</v>
      </c>
    </row>
    <row r="1036" ht="20" customHeight="1" outlineLevel="2" spans="1:7">
      <c r="A1036" s="253" t="s">
        <v>1844</v>
      </c>
      <c r="B1036" s="254" t="s">
        <v>1845</v>
      </c>
      <c r="C1036" s="255"/>
      <c r="D1036" s="255"/>
      <c r="E1036" s="255"/>
      <c r="F1036" s="250">
        <f t="shared" si="88"/>
        <v>0</v>
      </c>
      <c r="G1036" s="250">
        <f t="shared" si="89"/>
        <v>0</v>
      </c>
    </row>
    <row r="1037" ht="20" customHeight="1" outlineLevel="2" spans="1:7">
      <c r="A1037" s="253" t="s">
        <v>1846</v>
      </c>
      <c r="B1037" s="254" t="s">
        <v>1847</v>
      </c>
      <c r="C1037" s="255"/>
      <c r="D1037" s="255"/>
      <c r="E1037" s="255"/>
      <c r="F1037" s="250">
        <f t="shared" si="88"/>
        <v>0</v>
      </c>
      <c r="G1037" s="250">
        <f t="shared" si="89"/>
        <v>0</v>
      </c>
    </row>
    <row r="1038" ht="20" customHeight="1" outlineLevel="2" spans="1:7">
      <c r="A1038" s="253" t="s">
        <v>1848</v>
      </c>
      <c r="B1038" s="254" t="s">
        <v>1849</v>
      </c>
      <c r="C1038" s="255"/>
      <c r="D1038" s="255"/>
      <c r="E1038" s="255"/>
      <c r="F1038" s="250">
        <f t="shared" si="88"/>
        <v>0</v>
      </c>
      <c r="G1038" s="250">
        <f t="shared" si="89"/>
        <v>0</v>
      </c>
    </row>
    <row r="1039" ht="20" customHeight="1" outlineLevel="2" spans="1:7">
      <c r="A1039" s="253" t="s">
        <v>1850</v>
      </c>
      <c r="B1039" s="254" t="s">
        <v>1851</v>
      </c>
      <c r="C1039" s="255"/>
      <c r="D1039" s="255"/>
      <c r="E1039" s="255"/>
      <c r="F1039" s="250">
        <f t="shared" si="88"/>
        <v>0</v>
      </c>
      <c r="G1039" s="250">
        <f t="shared" si="89"/>
        <v>0</v>
      </c>
    </row>
    <row r="1040" ht="20" customHeight="1" outlineLevel="2" spans="1:7">
      <c r="A1040" s="253" t="s">
        <v>1852</v>
      </c>
      <c r="B1040" s="254" t="s">
        <v>1853</v>
      </c>
      <c r="C1040" s="255"/>
      <c r="D1040" s="255"/>
      <c r="E1040" s="255"/>
      <c r="F1040" s="250">
        <f t="shared" si="88"/>
        <v>0</v>
      </c>
      <c r="G1040" s="250">
        <f t="shared" si="89"/>
        <v>0</v>
      </c>
    </row>
    <row r="1041" ht="20" customHeight="1" outlineLevel="2" spans="1:7">
      <c r="A1041" s="253" t="s">
        <v>1854</v>
      </c>
      <c r="B1041" s="254" t="s">
        <v>1855</v>
      </c>
      <c r="C1041" s="255">
        <v>200</v>
      </c>
      <c r="D1041" s="255">
        <v>50</v>
      </c>
      <c r="E1041" s="255">
        <v>200</v>
      </c>
      <c r="F1041" s="250">
        <f t="shared" si="88"/>
        <v>1</v>
      </c>
      <c r="G1041" s="250">
        <f t="shared" si="89"/>
        <v>4</v>
      </c>
    </row>
    <row r="1042" ht="20" customHeight="1" outlineLevel="1" spans="1:7">
      <c r="A1042" s="251" t="s">
        <v>1856</v>
      </c>
      <c r="B1042" s="252" t="s">
        <v>1857</v>
      </c>
      <c r="C1042" s="198">
        <v>5</v>
      </c>
      <c r="D1042" s="198">
        <f>SUM(D1043:D1046)</f>
        <v>0</v>
      </c>
      <c r="E1042" s="198">
        <f>SUM(E1043:E1046)</f>
        <v>5</v>
      </c>
      <c r="F1042" s="250">
        <f t="shared" si="88"/>
        <v>1</v>
      </c>
      <c r="G1042" s="250">
        <f t="shared" si="89"/>
        <v>0</v>
      </c>
    </row>
    <row r="1043" ht="20" customHeight="1" outlineLevel="2" spans="1:7">
      <c r="A1043" s="253" t="s">
        <v>1858</v>
      </c>
      <c r="B1043" s="254" t="s">
        <v>64</v>
      </c>
      <c r="C1043" s="255"/>
      <c r="D1043" s="255"/>
      <c r="E1043" s="255"/>
      <c r="F1043" s="250">
        <f t="shared" si="88"/>
        <v>0</v>
      </c>
      <c r="G1043" s="250">
        <f t="shared" si="89"/>
        <v>0</v>
      </c>
    </row>
    <row r="1044" ht="20" customHeight="1" outlineLevel="2" spans="1:7">
      <c r="A1044" s="253" t="s">
        <v>1859</v>
      </c>
      <c r="B1044" s="254" t="s">
        <v>66</v>
      </c>
      <c r="C1044" s="255">
        <v>5</v>
      </c>
      <c r="D1044" s="255">
        <v>0</v>
      </c>
      <c r="E1044" s="255">
        <v>5</v>
      </c>
      <c r="F1044" s="250">
        <f t="shared" si="88"/>
        <v>1</v>
      </c>
      <c r="G1044" s="250">
        <f t="shared" si="89"/>
        <v>0</v>
      </c>
    </row>
    <row r="1045" ht="20" customHeight="1" outlineLevel="2" spans="1:7">
      <c r="A1045" s="253" t="s">
        <v>1860</v>
      </c>
      <c r="B1045" s="254" t="s">
        <v>68</v>
      </c>
      <c r="C1045" s="255"/>
      <c r="D1045" s="255"/>
      <c r="E1045" s="255"/>
      <c r="F1045" s="250">
        <f t="shared" ref="F1045:F1108" si="90">IF(C1045&gt;0,E1045/C1045,0)</f>
        <v>0</v>
      </c>
      <c r="G1045" s="250">
        <f t="shared" ref="G1045:G1108" si="91">IF(D1045&gt;0,E1045/D1045,0)</f>
        <v>0</v>
      </c>
    </row>
    <row r="1046" ht="20" customHeight="1" outlineLevel="2" spans="1:7">
      <c r="A1046" s="253" t="s">
        <v>1861</v>
      </c>
      <c r="B1046" s="254" t="s">
        <v>1862</v>
      </c>
      <c r="C1046" s="255"/>
      <c r="D1046" s="255"/>
      <c r="E1046" s="255"/>
      <c r="F1046" s="250">
        <f t="shared" si="90"/>
        <v>0</v>
      </c>
      <c r="G1046" s="250">
        <f t="shared" si="91"/>
        <v>0</v>
      </c>
    </row>
    <row r="1047" ht="20" customHeight="1" outlineLevel="1" spans="1:7">
      <c r="A1047" s="251" t="s">
        <v>1863</v>
      </c>
      <c r="B1047" s="252" t="s">
        <v>1864</v>
      </c>
      <c r="C1047" s="198">
        <v>0</v>
      </c>
      <c r="D1047" s="198">
        <f>SUM(D1048:D1057)</f>
        <v>0</v>
      </c>
      <c r="E1047" s="198">
        <f>SUM(E1048:E1057)</f>
        <v>0</v>
      </c>
      <c r="F1047" s="250">
        <f t="shared" si="90"/>
        <v>0</v>
      </c>
      <c r="G1047" s="250">
        <f t="shared" si="91"/>
        <v>0</v>
      </c>
    </row>
    <row r="1048" ht="20" customHeight="1" outlineLevel="2" spans="1:7">
      <c r="A1048" s="253" t="s">
        <v>1865</v>
      </c>
      <c r="B1048" s="254" t="s">
        <v>64</v>
      </c>
      <c r="C1048" s="255"/>
      <c r="D1048" s="255"/>
      <c r="E1048" s="255"/>
      <c r="F1048" s="250">
        <f t="shared" si="90"/>
        <v>0</v>
      </c>
      <c r="G1048" s="250">
        <f t="shared" si="91"/>
        <v>0</v>
      </c>
    </row>
    <row r="1049" ht="20" customHeight="1" outlineLevel="2" spans="1:7">
      <c r="A1049" s="253" t="s">
        <v>1866</v>
      </c>
      <c r="B1049" s="254" t="s">
        <v>66</v>
      </c>
      <c r="C1049" s="255"/>
      <c r="D1049" s="255"/>
      <c r="E1049" s="255"/>
      <c r="F1049" s="250">
        <f t="shared" si="90"/>
        <v>0</v>
      </c>
      <c r="G1049" s="250">
        <f t="shared" si="91"/>
        <v>0</v>
      </c>
    </row>
    <row r="1050" ht="20" customHeight="1" outlineLevel="2" spans="1:7">
      <c r="A1050" s="253" t="s">
        <v>1867</v>
      </c>
      <c r="B1050" s="254" t="s">
        <v>68</v>
      </c>
      <c r="C1050" s="255"/>
      <c r="D1050" s="255"/>
      <c r="E1050" s="255"/>
      <c r="F1050" s="250">
        <f t="shared" si="90"/>
        <v>0</v>
      </c>
      <c r="G1050" s="250">
        <f t="shared" si="91"/>
        <v>0</v>
      </c>
    </row>
    <row r="1051" ht="20" customHeight="1" outlineLevel="2" spans="1:7">
      <c r="A1051" s="253" t="s">
        <v>1868</v>
      </c>
      <c r="B1051" s="254" t="s">
        <v>1869</v>
      </c>
      <c r="C1051" s="255"/>
      <c r="D1051" s="255"/>
      <c r="E1051" s="255"/>
      <c r="F1051" s="250">
        <f t="shared" si="90"/>
        <v>0</v>
      </c>
      <c r="G1051" s="250">
        <f t="shared" si="91"/>
        <v>0</v>
      </c>
    </row>
    <row r="1052" ht="20" customHeight="1" outlineLevel="2" spans="1:7">
      <c r="A1052" s="253" t="s">
        <v>1870</v>
      </c>
      <c r="B1052" s="254" t="s">
        <v>1871</v>
      </c>
      <c r="C1052" s="255"/>
      <c r="D1052" s="255"/>
      <c r="E1052" s="255"/>
      <c r="F1052" s="250">
        <f t="shared" si="90"/>
        <v>0</v>
      </c>
      <c r="G1052" s="250">
        <f t="shared" si="91"/>
        <v>0</v>
      </c>
    </row>
    <row r="1053" ht="20" customHeight="1" outlineLevel="2" spans="1:7">
      <c r="A1053" s="253" t="s">
        <v>1872</v>
      </c>
      <c r="B1053" s="254" t="s">
        <v>1873</v>
      </c>
      <c r="C1053" s="255"/>
      <c r="D1053" s="255"/>
      <c r="E1053" s="255"/>
      <c r="F1053" s="250">
        <f t="shared" si="90"/>
        <v>0</v>
      </c>
      <c r="G1053" s="250">
        <f t="shared" si="91"/>
        <v>0</v>
      </c>
    </row>
    <row r="1054" ht="20" customHeight="1" outlineLevel="2" spans="1:7">
      <c r="A1054" s="253" t="s">
        <v>1874</v>
      </c>
      <c r="B1054" s="254" t="s">
        <v>1875</v>
      </c>
      <c r="C1054" s="255"/>
      <c r="D1054" s="255"/>
      <c r="E1054" s="255"/>
      <c r="F1054" s="250">
        <f t="shared" si="90"/>
        <v>0</v>
      </c>
      <c r="G1054" s="250">
        <f t="shared" si="91"/>
        <v>0</v>
      </c>
    </row>
    <row r="1055" ht="20" customHeight="1" outlineLevel="2" spans="1:7">
      <c r="A1055" s="253" t="s">
        <v>1876</v>
      </c>
      <c r="B1055" s="254" t="s">
        <v>1877</v>
      </c>
      <c r="C1055" s="255"/>
      <c r="D1055" s="255"/>
      <c r="E1055" s="255"/>
      <c r="F1055" s="250">
        <f t="shared" si="90"/>
        <v>0</v>
      </c>
      <c r="G1055" s="250">
        <f t="shared" si="91"/>
        <v>0</v>
      </c>
    </row>
    <row r="1056" ht="20" customHeight="1" outlineLevel="2" spans="1:7">
      <c r="A1056" s="253" t="s">
        <v>1878</v>
      </c>
      <c r="B1056" s="254" t="s">
        <v>82</v>
      </c>
      <c r="C1056" s="255"/>
      <c r="D1056" s="255"/>
      <c r="E1056" s="255"/>
      <c r="F1056" s="250">
        <f t="shared" si="90"/>
        <v>0</v>
      </c>
      <c r="G1056" s="250">
        <f t="shared" si="91"/>
        <v>0</v>
      </c>
    </row>
    <row r="1057" ht="20" customHeight="1" outlineLevel="2" spans="1:7">
      <c r="A1057" s="253" t="s">
        <v>1879</v>
      </c>
      <c r="B1057" s="254" t="s">
        <v>1880</v>
      </c>
      <c r="C1057" s="255"/>
      <c r="D1057" s="255"/>
      <c r="E1057" s="255"/>
      <c r="F1057" s="250">
        <f t="shared" si="90"/>
        <v>0</v>
      </c>
      <c r="G1057" s="250">
        <f t="shared" si="91"/>
        <v>0</v>
      </c>
    </row>
    <row r="1058" ht="20" customHeight="1" outlineLevel="1" spans="1:7">
      <c r="A1058" s="251" t="s">
        <v>1881</v>
      </c>
      <c r="B1058" s="252" t="s">
        <v>1882</v>
      </c>
      <c r="C1058" s="198">
        <v>0</v>
      </c>
      <c r="D1058" s="198">
        <f>SUM(D1059:D1064)</f>
        <v>0</v>
      </c>
      <c r="E1058" s="198">
        <f>SUM(E1059:E1064)</f>
        <v>0</v>
      </c>
      <c r="F1058" s="250">
        <f t="shared" si="90"/>
        <v>0</v>
      </c>
      <c r="G1058" s="250">
        <f t="shared" si="91"/>
        <v>0</v>
      </c>
    </row>
    <row r="1059" ht="20" customHeight="1" outlineLevel="2" spans="1:7">
      <c r="A1059" s="253" t="s">
        <v>1883</v>
      </c>
      <c r="B1059" s="254" t="s">
        <v>64</v>
      </c>
      <c r="C1059" s="255"/>
      <c r="D1059" s="255"/>
      <c r="E1059" s="255"/>
      <c r="F1059" s="250">
        <f t="shared" si="90"/>
        <v>0</v>
      </c>
      <c r="G1059" s="250">
        <f t="shared" si="91"/>
        <v>0</v>
      </c>
    </row>
    <row r="1060" ht="20" customHeight="1" outlineLevel="2" spans="1:7">
      <c r="A1060" s="253" t="s">
        <v>1884</v>
      </c>
      <c r="B1060" s="254" t="s">
        <v>66</v>
      </c>
      <c r="C1060" s="255"/>
      <c r="D1060" s="255"/>
      <c r="E1060" s="255"/>
      <c r="F1060" s="250">
        <f t="shared" si="90"/>
        <v>0</v>
      </c>
      <c r="G1060" s="250">
        <f t="shared" si="91"/>
        <v>0</v>
      </c>
    </row>
    <row r="1061" ht="20" customHeight="1" outlineLevel="2" spans="1:7">
      <c r="A1061" s="253" t="s">
        <v>1885</v>
      </c>
      <c r="B1061" s="254" t="s">
        <v>68</v>
      </c>
      <c r="C1061" s="255"/>
      <c r="D1061" s="255"/>
      <c r="E1061" s="255"/>
      <c r="F1061" s="250">
        <f t="shared" si="90"/>
        <v>0</v>
      </c>
      <c r="G1061" s="250">
        <f t="shared" si="91"/>
        <v>0</v>
      </c>
    </row>
    <row r="1062" ht="20" customHeight="1" outlineLevel="2" spans="1:7">
      <c r="A1062" s="253" t="s">
        <v>1886</v>
      </c>
      <c r="B1062" s="254" t="s">
        <v>1887</v>
      </c>
      <c r="C1062" s="255"/>
      <c r="D1062" s="255"/>
      <c r="E1062" s="255"/>
      <c r="F1062" s="250">
        <f t="shared" si="90"/>
        <v>0</v>
      </c>
      <c r="G1062" s="250">
        <f t="shared" si="91"/>
        <v>0</v>
      </c>
    </row>
    <row r="1063" ht="20" customHeight="1" outlineLevel="2" spans="1:7">
      <c r="A1063" s="253" t="s">
        <v>1888</v>
      </c>
      <c r="B1063" s="254" t="s">
        <v>1889</v>
      </c>
      <c r="C1063" s="255"/>
      <c r="D1063" s="255"/>
      <c r="E1063" s="255"/>
      <c r="F1063" s="250">
        <f t="shared" si="90"/>
        <v>0</v>
      </c>
      <c r="G1063" s="250">
        <f t="shared" si="91"/>
        <v>0</v>
      </c>
    </row>
    <row r="1064" ht="20" customHeight="1" outlineLevel="2" spans="1:7">
      <c r="A1064" s="253" t="s">
        <v>1890</v>
      </c>
      <c r="B1064" s="254" t="s">
        <v>1891</v>
      </c>
      <c r="C1064" s="255"/>
      <c r="D1064" s="255"/>
      <c r="E1064" s="255"/>
      <c r="F1064" s="250">
        <f t="shared" si="90"/>
        <v>0</v>
      </c>
      <c r="G1064" s="250">
        <f t="shared" si="91"/>
        <v>0</v>
      </c>
    </row>
    <row r="1065" ht="20" customHeight="1" outlineLevel="1" spans="1:7">
      <c r="A1065" s="251" t="s">
        <v>1892</v>
      </c>
      <c r="B1065" s="252" t="s">
        <v>1893</v>
      </c>
      <c r="C1065" s="198">
        <v>800</v>
      </c>
      <c r="D1065" s="198">
        <f>SUM(D1066:D1072)</f>
        <v>3699</v>
      </c>
      <c r="E1065" s="198">
        <f>SUM(E1066:E1072)</f>
        <v>3415</v>
      </c>
      <c r="F1065" s="250">
        <f t="shared" si="90"/>
        <v>4.26875</v>
      </c>
      <c r="G1065" s="250">
        <f t="shared" si="91"/>
        <v>0.923222492565558</v>
      </c>
    </row>
    <row r="1066" ht="20" customHeight="1" outlineLevel="2" spans="1:7">
      <c r="A1066" s="253" t="s">
        <v>1894</v>
      </c>
      <c r="B1066" s="254" t="s">
        <v>64</v>
      </c>
      <c r="C1066" s="255"/>
      <c r="D1066" s="255"/>
      <c r="E1066" s="255"/>
      <c r="F1066" s="250">
        <f t="shared" si="90"/>
        <v>0</v>
      </c>
      <c r="G1066" s="250">
        <f t="shared" si="91"/>
        <v>0</v>
      </c>
    </row>
    <row r="1067" ht="20" customHeight="1" outlineLevel="2" spans="1:7">
      <c r="A1067" s="253" t="s">
        <v>1895</v>
      </c>
      <c r="B1067" s="254" t="s">
        <v>66</v>
      </c>
      <c r="C1067" s="255"/>
      <c r="D1067" s="255"/>
      <c r="E1067" s="255"/>
      <c r="F1067" s="250">
        <f t="shared" si="90"/>
        <v>0</v>
      </c>
      <c r="G1067" s="250">
        <f t="shared" si="91"/>
        <v>0</v>
      </c>
    </row>
    <row r="1068" ht="20" customHeight="1" outlineLevel="2" spans="1:7">
      <c r="A1068" s="253" t="s">
        <v>1896</v>
      </c>
      <c r="B1068" s="254" t="s">
        <v>68</v>
      </c>
      <c r="C1068" s="255"/>
      <c r="D1068" s="255"/>
      <c r="E1068" s="255"/>
      <c r="F1068" s="250">
        <f t="shared" si="90"/>
        <v>0</v>
      </c>
      <c r="G1068" s="250">
        <f t="shared" si="91"/>
        <v>0</v>
      </c>
    </row>
    <row r="1069" ht="20" customHeight="1" outlineLevel="2" spans="1:7">
      <c r="A1069" s="253" t="s">
        <v>1897</v>
      </c>
      <c r="B1069" s="254" t="s">
        <v>1898</v>
      </c>
      <c r="C1069" s="255"/>
      <c r="D1069" s="255"/>
      <c r="E1069" s="255"/>
      <c r="F1069" s="250">
        <f t="shared" si="90"/>
        <v>0</v>
      </c>
      <c r="G1069" s="250">
        <f t="shared" si="91"/>
        <v>0</v>
      </c>
    </row>
    <row r="1070" ht="20" customHeight="1" outlineLevel="2" spans="1:7">
      <c r="A1070" s="253" t="s">
        <v>1899</v>
      </c>
      <c r="B1070" s="254" t="s">
        <v>1900</v>
      </c>
      <c r="C1070" s="255"/>
      <c r="D1070" s="255">
        <v>6</v>
      </c>
      <c r="E1070" s="255">
        <v>15</v>
      </c>
      <c r="F1070" s="250">
        <f t="shared" si="90"/>
        <v>0</v>
      </c>
      <c r="G1070" s="250">
        <f t="shared" si="91"/>
        <v>2.5</v>
      </c>
    </row>
    <row r="1071" ht="20" customHeight="1" outlineLevel="2" spans="1:7">
      <c r="A1071" s="253" t="s">
        <v>1901</v>
      </c>
      <c r="B1071" s="254" t="s">
        <v>1902</v>
      </c>
      <c r="C1071" s="255"/>
      <c r="D1071" s="255"/>
      <c r="E1071" s="255"/>
      <c r="F1071" s="250">
        <f t="shared" si="90"/>
        <v>0</v>
      </c>
      <c r="G1071" s="250">
        <f t="shared" si="91"/>
        <v>0</v>
      </c>
    </row>
    <row r="1072" ht="20" customHeight="1" outlineLevel="2" spans="1:7">
      <c r="A1072" s="253" t="s">
        <v>1903</v>
      </c>
      <c r="B1072" s="254" t="s">
        <v>1904</v>
      </c>
      <c r="C1072" s="255">
        <v>800</v>
      </c>
      <c r="D1072" s="255">
        <f>3400+293</f>
        <v>3693</v>
      </c>
      <c r="E1072" s="255">
        <v>3400</v>
      </c>
      <c r="F1072" s="250">
        <f t="shared" si="90"/>
        <v>4.25</v>
      </c>
      <c r="G1072" s="250">
        <f t="shared" si="91"/>
        <v>0.920660709450311</v>
      </c>
    </row>
    <row r="1073" ht="20" customHeight="1" outlineLevel="1" spans="1:7">
      <c r="A1073" s="251" t="s">
        <v>1905</v>
      </c>
      <c r="B1073" s="252" t="s">
        <v>1906</v>
      </c>
      <c r="C1073" s="198">
        <v>7500</v>
      </c>
      <c r="D1073" s="198">
        <f>SUM(D1074:D1078)</f>
        <v>0</v>
      </c>
      <c r="E1073" s="198">
        <f>SUM(E1074:E1078)</f>
        <v>0</v>
      </c>
      <c r="F1073" s="250">
        <f t="shared" si="90"/>
        <v>0</v>
      </c>
      <c r="G1073" s="250">
        <f t="shared" si="91"/>
        <v>0</v>
      </c>
    </row>
    <row r="1074" ht="20" customHeight="1" outlineLevel="2" spans="1:7">
      <c r="A1074" s="253" t="s">
        <v>1907</v>
      </c>
      <c r="B1074" s="254" t="s">
        <v>1908</v>
      </c>
      <c r="C1074" s="255"/>
      <c r="D1074" s="255"/>
      <c r="E1074" s="255"/>
      <c r="F1074" s="250">
        <f t="shared" si="90"/>
        <v>0</v>
      </c>
      <c r="G1074" s="250">
        <f t="shared" si="91"/>
        <v>0</v>
      </c>
    </row>
    <row r="1075" ht="20" customHeight="1" outlineLevel="2" spans="1:7">
      <c r="A1075" s="253" t="s">
        <v>1909</v>
      </c>
      <c r="B1075" s="254" t="s">
        <v>1910</v>
      </c>
      <c r="C1075" s="255"/>
      <c r="D1075" s="255"/>
      <c r="E1075" s="255"/>
      <c r="F1075" s="250">
        <f t="shared" si="90"/>
        <v>0</v>
      </c>
      <c r="G1075" s="250">
        <f t="shared" si="91"/>
        <v>0</v>
      </c>
    </row>
    <row r="1076" ht="20" customHeight="1" outlineLevel="2" spans="1:7">
      <c r="A1076" s="253" t="s">
        <v>1911</v>
      </c>
      <c r="B1076" s="254" t="s">
        <v>1912</v>
      </c>
      <c r="C1076" s="255"/>
      <c r="D1076" s="255"/>
      <c r="E1076" s="255"/>
      <c r="F1076" s="250">
        <f t="shared" si="90"/>
        <v>0</v>
      </c>
      <c r="G1076" s="250">
        <f t="shared" si="91"/>
        <v>0</v>
      </c>
    </row>
    <row r="1077" ht="20" customHeight="1" outlineLevel="2" spans="1:7">
      <c r="A1077" s="253" t="s">
        <v>1913</v>
      </c>
      <c r="B1077" s="254" t="s">
        <v>1914</v>
      </c>
      <c r="C1077" s="255"/>
      <c r="D1077" s="255"/>
      <c r="E1077" s="255"/>
      <c r="F1077" s="250">
        <f t="shared" si="90"/>
        <v>0</v>
      </c>
      <c r="G1077" s="250">
        <f t="shared" si="91"/>
        <v>0</v>
      </c>
    </row>
    <row r="1078" ht="20" customHeight="1" outlineLevel="2" spans="1:7">
      <c r="A1078" s="253" t="s">
        <v>1915</v>
      </c>
      <c r="B1078" s="254" t="s">
        <v>1906</v>
      </c>
      <c r="C1078" s="255">
        <v>7500</v>
      </c>
      <c r="D1078" s="255">
        <v>0</v>
      </c>
      <c r="E1078" s="255">
        <v>0</v>
      </c>
      <c r="F1078" s="250">
        <f t="shared" si="90"/>
        <v>0</v>
      </c>
      <c r="G1078" s="250">
        <f t="shared" si="91"/>
        <v>0</v>
      </c>
    </row>
    <row r="1079" ht="20" customHeight="1" spans="1:7">
      <c r="A1079" s="249" t="s">
        <v>1916</v>
      </c>
      <c r="B1079" s="85" t="s">
        <v>1917</v>
      </c>
      <c r="C1079" s="198">
        <f>SUM(C1080,C1090,C1096)</f>
        <v>1907</v>
      </c>
      <c r="D1079" s="198">
        <f>SUM(D1080,D1090,D1096)</f>
        <v>7200</v>
      </c>
      <c r="E1079" s="198">
        <f>SUM(E1080,E1090,E1096)</f>
        <v>3100</v>
      </c>
      <c r="F1079" s="250">
        <f t="shared" si="90"/>
        <v>1.6255899318301</v>
      </c>
      <c r="G1079" s="250">
        <f t="shared" si="91"/>
        <v>0.430555555555556</v>
      </c>
    </row>
    <row r="1080" ht="20" customHeight="1" outlineLevel="1" spans="1:7">
      <c r="A1080" s="251" t="s">
        <v>1918</v>
      </c>
      <c r="B1080" s="252" t="s">
        <v>1919</v>
      </c>
      <c r="C1080" s="198">
        <v>20</v>
      </c>
      <c r="D1080" s="198">
        <v>0</v>
      </c>
      <c r="E1080" s="198">
        <f>SUM(E1081:E1089)</f>
        <v>20</v>
      </c>
      <c r="F1080" s="250">
        <f t="shared" si="90"/>
        <v>1</v>
      </c>
      <c r="G1080" s="250">
        <f t="shared" si="91"/>
        <v>0</v>
      </c>
    </row>
    <row r="1081" ht="20" customHeight="1" outlineLevel="2" spans="1:7">
      <c r="A1081" s="253" t="s">
        <v>1920</v>
      </c>
      <c r="B1081" s="254" t="s">
        <v>64</v>
      </c>
      <c r="C1081" s="255"/>
      <c r="D1081" s="255"/>
      <c r="E1081" s="255"/>
      <c r="F1081" s="250">
        <f t="shared" si="90"/>
        <v>0</v>
      </c>
      <c r="G1081" s="250">
        <f t="shared" si="91"/>
        <v>0</v>
      </c>
    </row>
    <row r="1082" ht="20" customHeight="1" outlineLevel="2" spans="1:7">
      <c r="A1082" s="253" t="s">
        <v>1921</v>
      </c>
      <c r="B1082" s="254" t="s">
        <v>66</v>
      </c>
      <c r="C1082" s="255"/>
      <c r="D1082" s="255"/>
      <c r="E1082" s="255"/>
      <c r="F1082" s="250">
        <f t="shared" si="90"/>
        <v>0</v>
      </c>
      <c r="G1082" s="250">
        <f t="shared" si="91"/>
        <v>0</v>
      </c>
    </row>
    <row r="1083" ht="20" customHeight="1" outlineLevel="2" spans="1:7">
      <c r="A1083" s="253" t="s">
        <v>1922</v>
      </c>
      <c r="B1083" s="254" t="s">
        <v>68</v>
      </c>
      <c r="C1083" s="255"/>
      <c r="D1083" s="255"/>
      <c r="E1083" s="255"/>
      <c r="F1083" s="250">
        <f t="shared" si="90"/>
        <v>0</v>
      </c>
      <c r="G1083" s="250">
        <f t="shared" si="91"/>
        <v>0</v>
      </c>
    </row>
    <row r="1084" ht="20" customHeight="1" outlineLevel="2" spans="1:7">
      <c r="A1084" s="253" t="s">
        <v>1923</v>
      </c>
      <c r="B1084" s="254" t="s">
        <v>1924</v>
      </c>
      <c r="C1084" s="255"/>
      <c r="D1084" s="255"/>
      <c r="E1084" s="255"/>
      <c r="F1084" s="250">
        <f t="shared" si="90"/>
        <v>0</v>
      </c>
      <c r="G1084" s="250">
        <f t="shared" si="91"/>
        <v>0</v>
      </c>
    </row>
    <row r="1085" ht="20" customHeight="1" outlineLevel="2" spans="1:7">
      <c r="A1085" s="253" t="s">
        <v>1925</v>
      </c>
      <c r="B1085" s="254" t="s">
        <v>1926</v>
      </c>
      <c r="C1085" s="255"/>
      <c r="D1085" s="255"/>
      <c r="E1085" s="255"/>
      <c r="F1085" s="250">
        <f t="shared" si="90"/>
        <v>0</v>
      </c>
      <c r="G1085" s="250">
        <f t="shared" si="91"/>
        <v>0</v>
      </c>
    </row>
    <row r="1086" ht="20" customHeight="1" outlineLevel="2" spans="1:7">
      <c r="A1086" s="253" t="s">
        <v>1927</v>
      </c>
      <c r="B1086" s="254" t="s">
        <v>1928</v>
      </c>
      <c r="C1086" s="255"/>
      <c r="D1086" s="255"/>
      <c r="E1086" s="255"/>
      <c r="F1086" s="250">
        <f t="shared" si="90"/>
        <v>0</v>
      </c>
      <c r="G1086" s="250">
        <f t="shared" si="91"/>
        <v>0</v>
      </c>
    </row>
    <row r="1087" ht="20" customHeight="1" outlineLevel="2" spans="1:7">
      <c r="A1087" s="253" t="s">
        <v>1929</v>
      </c>
      <c r="B1087" s="254" t="s">
        <v>1930</v>
      </c>
      <c r="C1087" s="255"/>
      <c r="D1087" s="255"/>
      <c r="E1087" s="255"/>
      <c r="F1087" s="250">
        <f t="shared" si="90"/>
        <v>0</v>
      </c>
      <c r="G1087" s="250">
        <f t="shared" si="91"/>
        <v>0</v>
      </c>
    </row>
    <row r="1088" ht="20" customHeight="1" outlineLevel="2" spans="1:7">
      <c r="A1088" s="253" t="s">
        <v>1931</v>
      </c>
      <c r="B1088" s="254" t="s">
        <v>82</v>
      </c>
      <c r="C1088" s="255"/>
      <c r="D1088" s="255"/>
      <c r="E1088" s="255"/>
      <c r="F1088" s="250">
        <f t="shared" si="90"/>
        <v>0</v>
      </c>
      <c r="G1088" s="250">
        <f t="shared" si="91"/>
        <v>0</v>
      </c>
    </row>
    <row r="1089" ht="20" customHeight="1" outlineLevel="2" spans="1:7">
      <c r="A1089" s="253" t="s">
        <v>1932</v>
      </c>
      <c r="B1089" s="254" t="s">
        <v>1933</v>
      </c>
      <c r="C1089" s="255">
        <v>20</v>
      </c>
      <c r="D1089" s="255">
        <v>0</v>
      </c>
      <c r="E1089" s="255">
        <v>20</v>
      </c>
      <c r="F1089" s="250">
        <f t="shared" si="90"/>
        <v>1</v>
      </c>
      <c r="G1089" s="250">
        <f t="shared" si="91"/>
        <v>0</v>
      </c>
    </row>
    <row r="1090" ht="20" customHeight="1" outlineLevel="1" spans="1:7">
      <c r="A1090" s="251" t="s">
        <v>1934</v>
      </c>
      <c r="B1090" s="252" t="s">
        <v>1935</v>
      </c>
      <c r="C1090" s="198">
        <v>1300</v>
      </c>
      <c r="D1090" s="198">
        <f>SUM(D1091:D1095)</f>
        <v>6411</v>
      </c>
      <c r="E1090" s="198">
        <f>SUM(E1091:E1095)</f>
        <v>2500</v>
      </c>
      <c r="F1090" s="250">
        <f t="shared" si="90"/>
        <v>1.92307692307692</v>
      </c>
      <c r="G1090" s="250">
        <f t="shared" si="91"/>
        <v>0.389954765247231</v>
      </c>
    </row>
    <row r="1091" ht="20" customHeight="1" outlineLevel="2" spans="1:7">
      <c r="A1091" s="253" t="s">
        <v>1936</v>
      </c>
      <c r="B1091" s="254" t="s">
        <v>64</v>
      </c>
      <c r="C1091" s="255"/>
      <c r="D1091" s="255"/>
      <c r="E1091" s="255"/>
      <c r="F1091" s="250">
        <f t="shared" si="90"/>
        <v>0</v>
      </c>
      <c r="G1091" s="250">
        <f t="shared" si="91"/>
        <v>0</v>
      </c>
    </row>
    <row r="1092" ht="20" customHeight="1" outlineLevel="2" spans="1:7">
      <c r="A1092" s="253" t="s">
        <v>1937</v>
      </c>
      <c r="B1092" s="254" t="s">
        <v>66</v>
      </c>
      <c r="C1092" s="255"/>
      <c r="D1092" s="255"/>
      <c r="E1092" s="255"/>
      <c r="F1092" s="250">
        <f t="shared" si="90"/>
        <v>0</v>
      </c>
      <c r="G1092" s="250">
        <f t="shared" si="91"/>
        <v>0</v>
      </c>
    </row>
    <row r="1093" ht="20" customHeight="1" outlineLevel="2" spans="1:7">
      <c r="A1093" s="253" t="s">
        <v>1938</v>
      </c>
      <c r="B1093" s="254" t="s">
        <v>68</v>
      </c>
      <c r="C1093" s="255"/>
      <c r="D1093" s="255"/>
      <c r="E1093" s="255"/>
      <c r="F1093" s="250">
        <f t="shared" si="90"/>
        <v>0</v>
      </c>
      <c r="G1093" s="250">
        <f t="shared" si="91"/>
        <v>0</v>
      </c>
    </row>
    <row r="1094" ht="20" customHeight="1" outlineLevel="2" spans="1:7">
      <c r="A1094" s="253" t="s">
        <v>1939</v>
      </c>
      <c r="B1094" s="254" t="s">
        <v>1940</v>
      </c>
      <c r="C1094" s="255"/>
      <c r="D1094" s="255"/>
      <c r="E1094" s="255"/>
      <c r="F1094" s="250">
        <f t="shared" si="90"/>
        <v>0</v>
      </c>
      <c r="G1094" s="250">
        <f t="shared" si="91"/>
        <v>0</v>
      </c>
    </row>
    <row r="1095" ht="20" customHeight="1" outlineLevel="2" spans="1:7">
      <c r="A1095" s="253" t="s">
        <v>1941</v>
      </c>
      <c r="B1095" s="254" t="s">
        <v>1942</v>
      </c>
      <c r="C1095" s="255">
        <v>1300</v>
      </c>
      <c r="D1095" s="255">
        <v>6411</v>
      </c>
      <c r="E1095" s="255">
        <v>2500</v>
      </c>
      <c r="F1095" s="250">
        <f t="shared" si="90"/>
        <v>1.92307692307692</v>
      </c>
      <c r="G1095" s="250">
        <f t="shared" si="91"/>
        <v>0.389954765247231</v>
      </c>
    </row>
    <row r="1096" ht="20" customHeight="1" outlineLevel="1" spans="1:7">
      <c r="A1096" s="251" t="s">
        <v>1943</v>
      </c>
      <c r="B1096" s="252" t="s">
        <v>1944</v>
      </c>
      <c r="C1096" s="198">
        <v>587</v>
      </c>
      <c r="D1096" s="198">
        <f>SUM(D1097:D1098)</f>
        <v>789</v>
      </c>
      <c r="E1096" s="198">
        <f>SUM(E1097:E1098)</f>
        <v>580</v>
      </c>
      <c r="F1096" s="250">
        <f t="shared" si="90"/>
        <v>0.988074957410562</v>
      </c>
      <c r="G1096" s="250">
        <f t="shared" si="91"/>
        <v>0.73510773130545</v>
      </c>
    </row>
    <row r="1097" ht="20" customHeight="1" outlineLevel="2" spans="1:7">
      <c r="A1097" s="253" t="s">
        <v>1945</v>
      </c>
      <c r="B1097" s="254" t="s">
        <v>1946</v>
      </c>
      <c r="C1097" s="255"/>
      <c r="D1097" s="255">
        <f>750+39</f>
        <v>789</v>
      </c>
      <c r="E1097" s="255"/>
      <c r="F1097" s="250">
        <f t="shared" si="90"/>
        <v>0</v>
      </c>
      <c r="G1097" s="250">
        <f t="shared" si="91"/>
        <v>0</v>
      </c>
    </row>
    <row r="1098" ht="20" customHeight="1" outlineLevel="2" spans="1:7">
      <c r="A1098" s="253" t="s">
        <v>1947</v>
      </c>
      <c r="B1098" s="254" t="s">
        <v>1944</v>
      </c>
      <c r="C1098" s="255">
        <v>587</v>
      </c>
      <c r="D1098" s="255"/>
      <c r="E1098" s="255">
        <v>580</v>
      </c>
      <c r="F1098" s="250">
        <f t="shared" si="90"/>
        <v>0.988074957410562</v>
      </c>
      <c r="G1098" s="250">
        <f t="shared" si="91"/>
        <v>0</v>
      </c>
    </row>
    <row r="1099" ht="20" customHeight="1" spans="1:7">
      <c r="A1099" s="249" t="s">
        <v>1948</v>
      </c>
      <c r="B1099" s="85" t="s">
        <v>1949</v>
      </c>
      <c r="C1099" s="198">
        <v>0</v>
      </c>
      <c r="D1099" s="198">
        <f>SUM(D1100,D1107,D1117,D1123,D1126)</f>
        <v>0</v>
      </c>
      <c r="E1099" s="198">
        <f>SUM(E1100,E1107,E1117,E1123,E1126)</f>
        <v>0</v>
      </c>
      <c r="F1099" s="250">
        <f t="shared" si="90"/>
        <v>0</v>
      </c>
      <c r="G1099" s="250">
        <f t="shared" si="91"/>
        <v>0</v>
      </c>
    </row>
    <row r="1100" ht="20" customHeight="1" outlineLevel="1" spans="1:7">
      <c r="A1100" s="251" t="s">
        <v>1950</v>
      </c>
      <c r="B1100" s="252" t="s">
        <v>1951</v>
      </c>
      <c r="C1100" s="198">
        <v>0</v>
      </c>
      <c r="D1100" s="198">
        <f>SUM(D1101:D1106)</f>
        <v>0</v>
      </c>
      <c r="E1100" s="198">
        <f>SUM(E1101:E1106)</f>
        <v>0</v>
      </c>
      <c r="F1100" s="250">
        <f t="shared" si="90"/>
        <v>0</v>
      </c>
      <c r="G1100" s="250">
        <f t="shared" si="91"/>
        <v>0</v>
      </c>
    </row>
    <row r="1101" ht="20" customHeight="1" outlineLevel="2" spans="1:7">
      <c r="A1101" s="253" t="s">
        <v>1952</v>
      </c>
      <c r="B1101" s="254" t="s">
        <v>64</v>
      </c>
      <c r="C1101" s="255"/>
      <c r="D1101" s="255"/>
      <c r="E1101" s="255"/>
      <c r="F1101" s="250">
        <f t="shared" si="90"/>
        <v>0</v>
      </c>
      <c r="G1101" s="250">
        <f t="shared" si="91"/>
        <v>0</v>
      </c>
    </row>
    <row r="1102" ht="20" customHeight="1" outlineLevel="2" spans="1:7">
      <c r="A1102" s="253" t="s">
        <v>1953</v>
      </c>
      <c r="B1102" s="254" t="s">
        <v>66</v>
      </c>
      <c r="C1102" s="255"/>
      <c r="D1102" s="255"/>
      <c r="E1102" s="255"/>
      <c r="F1102" s="250">
        <f t="shared" si="90"/>
        <v>0</v>
      </c>
      <c r="G1102" s="250">
        <f t="shared" si="91"/>
        <v>0</v>
      </c>
    </row>
    <row r="1103" ht="20" customHeight="1" outlineLevel="2" spans="1:7">
      <c r="A1103" s="253" t="s">
        <v>1954</v>
      </c>
      <c r="B1103" s="254" t="s">
        <v>68</v>
      </c>
      <c r="C1103" s="255"/>
      <c r="D1103" s="255"/>
      <c r="E1103" s="255"/>
      <c r="F1103" s="250">
        <f t="shared" si="90"/>
        <v>0</v>
      </c>
      <c r="G1103" s="250">
        <f t="shared" si="91"/>
        <v>0</v>
      </c>
    </row>
    <row r="1104" ht="20" customHeight="1" outlineLevel="2" spans="1:7">
      <c r="A1104" s="253" t="s">
        <v>1955</v>
      </c>
      <c r="B1104" s="254" t="s">
        <v>1956</v>
      </c>
      <c r="C1104" s="255"/>
      <c r="D1104" s="255"/>
      <c r="E1104" s="255"/>
      <c r="F1104" s="250">
        <f t="shared" si="90"/>
        <v>0</v>
      </c>
      <c r="G1104" s="250">
        <f t="shared" si="91"/>
        <v>0</v>
      </c>
    </row>
    <row r="1105" ht="20" customHeight="1" outlineLevel="2" spans="1:7">
      <c r="A1105" s="253" t="s">
        <v>1957</v>
      </c>
      <c r="B1105" s="254" t="s">
        <v>82</v>
      </c>
      <c r="C1105" s="255"/>
      <c r="D1105" s="255"/>
      <c r="E1105" s="255"/>
      <c r="F1105" s="250">
        <f t="shared" si="90"/>
        <v>0</v>
      </c>
      <c r="G1105" s="250">
        <f t="shared" si="91"/>
        <v>0</v>
      </c>
    </row>
    <row r="1106" ht="20" customHeight="1" outlineLevel="2" spans="1:7">
      <c r="A1106" s="253" t="s">
        <v>1958</v>
      </c>
      <c r="B1106" s="254" t="s">
        <v>1959</v>
      </c>
      <c r="C1106" s="255"/>
      <c r="D1106" s="255"/>
      <c r="E1106" s="255"/>
      <c r="F1106" s="250">
        <f t="shared" si="90"/>
        <v>0</v>
      </c>
      <c r="G1106" s="250">
        <f t="shared" si="91"/>
        <v>0</v>
      </c>
    </row>
    <row r="1107" ht="20" customHeight="1" outlineLevel="1" spans="1:7">
      <c r="A1107" s="251" t="s">
        <v>1960</v>
      </c>
      <c r="B1107" s="252" t="s">
        <v>1961</v>
      </c>
      <c r="C1107" s="198">
        <v>0</v>
      </c>
      <c r="D1107" s="198">
        <f>SUM(D1108:D1116)</f>
        <v>0</v>
      </c>
      <c r="E1107" s="198">
        <f>SUM(E1108:E1116)</f>
        <v>0</v>
      </c>
      <c r="F1107" s="250">
        <f t="shared" si="90"/>
        <v>0</v>
      </c>
      <c r="G1107" s="250">
        <f t="shared" si="91"/>
        <v>0</v>
      </c>
    </row>
    <row r="1108" ht="20" customHeight="1" outlineLevel="2" spans="1:7">
      <c r="A1108" s="253" t="s">
        <v>1962</v>
      </c>
      <c r="B1108" s="254" t="s">
        <v>1963</v>
      </c>
      <c r="C1108" s="255"/>
      <c r="D1108" s="255"/>
      <c r="E1108" s="255"/>
      <c r="F1108" s="250">
        <f t="shared" si="90"/>
        <v>0</v>
      </c>
      <c r="G1108" s="250">
        <f t="shared" si="91"/>
        <v>0</v>
      </c>
    </row>
    <row r="1109" ht="20" customHeight="1" outlineLevel="2" spans="1:7">
      <c r="A1109" s="253" t="s">
        <v>1964</v>
      </c>
      <c r="B1109" s="254" t="s">
        <v>1965</v>
      </c>
      <c r="C1109" s="255"/>
      <c r="D1109" s="255"/>
      <c r="E1109" s="255"/>
      <c r="F1109" s="250">
        <f t="shared" ref="F1109:F1172" si="92">IF(C1109&gt;0,E1109/C1109,0)</f>
        <v>0</v>
      </c>
      <c r="G1109" s="250">
        <f t="shared" ref="G1109:G1172" si="93">IF(D1109&gt;0,E1109/D1109,0)</f>
        <v>0</v>
      </c>
    </row>
    <row r="1110" ht="20" customHeight="1" outlineLevel="2" spans="1:7">
      <c r="A1110" s="253" t="s">
        <v>1966</v>
      </c>
      <c r="B1110" s="254" t="s">
        <v>1967</v>
      </c>
      <c r="C1110" s="255"/>
      <c r="D1110" s="255"/>
      <c r="E1110" s="255"/>
      <c r="F1110" s="250">
        <f t="shared" si="92"/>
        <v>0</v>
      </c>
      <c r="G1110" s="250">
        <f t="shared" si="93"/>
        <v>0</v>
      </c>
    </row>
    <row r="1111" ht="20" customHeight="1" outlineLevel="2" spans="1:7">
      <c r="A1111" s="253" t="s">
        <v>1968</v>
      </c>
      <c r="B1111" s="254" t="s">
        <v>1969</v>
      </c>
      <c r="C1111" s="255"/>
      <c r="D1111" s="255"/>
      <c r="E1111" s="255"/>
      <c r="F1111" s="250">
        <f t="shared" si="92"/>
        <v>0</v>
      </c>
      <c r="G1111" s="250">
        <f t="shared" si="93"/>
        <v>0</v>
      </c>
    </row>
    <row r="1112" ht="20" customHeight="1" outlineLevel="2" spans="1:7">
      <c r="A1112" s="253" t="s">
        <v>1970</v>
      </c>
      <c r="B1112" s="254" t="s">
        <v>1971</v>
      </c>
      <c r="C1112" s="255"/>
      <c r="D1112" s="255"/>
      <c r="E1112" s="255"/>
      <c r="F1112" s="250">
        <f t="shared" si="92"/>
        <v>0</v>
      </c>
      <c r="G1112" s="250">
        <f t="shared" si="93"/>
        <v>0</v>
      </c>
    </row>
    <row r="1113" ht="20" customHeight="1" outlineLevel="2" spans="1:7">
      <c r="A1113" s="253" t="s">
        <v>1972</v>
      </c>
      <c r="B1113" s="254" t="s">
        <v>1973</v>
      </c>
      <c r="C1113" s="255"/>
      <c r="D1113" s="255"/>
      <c r="E1113" s="255"/>
      <c r="F1113" s="250">
        <f t="shared" si="92"/>
        <v>0</v>
      </c>
      <c r="G1113" s="250">
        <f t="shared" si="93"/>
        <v>0</v>
      </c>
    </row>
    <row r="1114" ht="20" customHeight="1" outlineLevel="2" spans="1:7">
      <c r="A1114" s="253" t="s">
        <v>1974</v>
      </c>
      <c r="B1114" s="254" t="s">
        <v>1975</v>
      </c>
      <c r="C1114" s="255"/>
      <c r="D1114" s="255"/>
      <c r="E1114" s="255"/>
      <c r="F1114" s="250">
        <f t="shared" si="92"/>
        <v>0</v>
      </c>
      <c r="G1114" s="250">
        <f t="shared" si="93"/>
        <v>0</v>
      </c>
    </row>
    <row r="1115" ht="20" customHeight="1" outlineLevel="2" spans="1:7">
      <c r="A1115" s="253" t="s">
        <v>1976</v>
      </c>
      <c r="B1115" s="254" t="s">
        <v>1977</v>
      </c>
      <c r="C1115" s="255"/>
      <c r="D1115" s="255"/>
      <c r="E1115" s="255"/>
      <c r="F1115" s="250">
        <f t="shared" si="92"/>
        <v>0</v>
      </c>
      <c r="G1115" s="250">
        <f t="shared" si="93"/>
        <v>0</v>
      </c>
    </row>
    <row r="1116" ht="20" customHeight="1" outlineLevel="2" spans="1:7">
      <c r="A1116" s="253" t="s">
        <v>1978</v>
      </c>
      <c r="B1116" s="254" t="s">
        <v>1979</v>
      </c>
      <c r="C1116" s="255"/>
      <c r="D1116" s="255"/>
      <c r="E1116" s="255"/>
      <c r="F1116" s="250">
        <f t="shared" si="92"/>
        <v>0</v>
      </c>
      <c r="G1116" s="250">
        <f t="shared" si="93"/>
        <v>0</v>
      </c>
    </row>
    <row r="1117" ht="20" customHeight="1" outlineLevel="1" spans="1:7">
      <c r="A1117" s="251" t="s">
        <v>1980</v>
      </c>
      <c r="B1117" s="252" t="s">
        <v>1981</v>
      </c>
      <c r="C1117" s="198">
        <v>0</v>
      </c>
      <c r="D1117" s="198">
        <f>SUM(D1118:D1122)</f>
        <v>0</v>
      </c>
      <c r="E1117" s="198">
        <f>SUM(E1118:E1122)</f>
        <v>0</v>
      </c>
      <c r="F1117" s="250">
        <f t="shared" si="92"/>
        <v>0</v>
      </c>
      <c r="G1117" s="250">
        <f t="shared" si="93"/>
        <v>0</v>
      </c>
    </row>
    <row r="1118" ht="20" customHeight="1" outlineLevel="2" spans="1:7">
      <c r="A1118" s="253" t="s">
        <v>1982</v>
      </c>
      <c r="B1118" s="254" t="s">
        <v>1983</v>
      </c>
      <c r="C1118" s="255"/>
      <c r="D1118" s="255"/>
      <c r="E1118" s="255"/>
      <c r="F1118" s="250">
        <f t="shared" si="92"/>
        <v>0</v>
      </c>
      <c r="G1118" s="250">
        <f t="shared" si="93"/>
        <v>0</v>
      </c>
    </row>
    <row r="1119" ht="20" customHeight="1" outlineLevel="2" spans="1:7">
      <c r="A1119" s="253" t="s">
        <v>1984</v>
      </c>
      <c r="B1119" s="254" t="s">
        <v>1985</v>
      </c>
      <c r="C1119" s="255"/>
      <c r="D1119" s="255"/>
      <c r="E1119" s="255"/>
      <c r="F1119" s="250">
        <f t="shared" si="92"/>
        <v>0</v>
      </c>
      <c r="G1119" s="250">
        <f t="shared" si="93"/>
        <v>0</v>
      </c>
    </row>
    <row r="1120" ht="20" customHeight="1" outlineLevel="2" spans="1:7">
      <c r="A1120" s="253" t="s">
        <v>1986</v>
      </c>
      <c r="B1120" s="254" t="s">
        <v>1987</v>
      </c>
      <c r="C1120" s="255"/>
      <c r="D1120" s="255"/>
      <c r="E1120" s="255"/>
      <c r="F1120" s="250">
        <f t="shared" si="92"/>
        <v>0</v>
      </c>
      <c r="G1120" s="250">
        <f t="shared" si="93"/>
        <v>0</v>
      </c>
    </row>
    <row r="1121" ht="20" customHeight="1" outlineLevel="2" spans="1:7">
      <c r="A1121" s="253" t="s">
        <v>1988</v>
      </c>
      <c r="B1121" s="254" t="s">
        <v>1989</v>
      </c>
      <c r="C1121" s="255"/>
      <c r="D1121" s="255"/>
      <c r="E1121" s="255"/>
      <c r="F1121" s="250">
        <f t="shared" si="92"/>
        <v>0</v>
      </c>
      <c r="G1121" s="250">
        <f t="shared" si="93"/>
        <v>0</v>
      </c>
    </row>
    <row r="1122" ht="20" customHeight="1" outlineLevel="2" spans="1:7">
      <c r="A1122" s="253" t="s">
        <v>1990</v>
      </c>
      <c r="B1122" s="254" t="s">
        <v>1991</v>
      </c>
      <c r="C1122" s="255"/>
      <c r="D1122" s="255"/>
      <c r="E1122" s="255"/>
      <c r="F1122" s="250">
        <f t="shared" si="92"/>
        <v>0</v>
      </c>
      <c r="G1122" s="250">
        <f t="shared" si="93"/>
        <v>0</v>
      </c>
    </row>
    <row r="1123" ht="20" customHeight="1" outlineLevel="1" spans="1:7">
      <c r="A1123" s="251" t="s">
        <v>1992</v>
      </c>
      <c r="B1123" s="252" t="s">
        <v>1993</v>
      </c>
      <c r="C1123" s="198">
        <v>0</v>
      </c>
      <c r="D1123" s="198">
        <f>SUM(D1124:D1125)</f>
        <v>0</v>
      </c>
      <c r="E1123" s="198">
        <f>SUM(E1124:E1125)</f>
        <v>0</v>
      </c>
      <c r="F1123" s="250">
        <f t="shared" si="92"/>
        <v>0</v>
      </c>
      <c r="G1123" s="250">
        <f t="shared" si="93"/>
        <v>0</v>
      </c>
    </row>
    <row r="1124" ht="20" customHeight="1" outlineLevel="2" spans="1:7">
      <c r="A1124" s="253" t="s">
        <v>1994</v>
      </c>
      <c r="B1124" s="254" t="s">
        <v>1995</v>
      </c>
      <c r="C1124" s="255"/>
      <c r="D1124" s="255"/>
      <c r="E1124" s="255"/>
      <c r="F1124" s="250">
        <f t="shared" si="92"/>
        <v>0</v>
      </c>
      <c r="G1124" s="250">
        <f t="shared" si="93"/>
        <v>0</v>
      </c>
    </row>
    <row r="1125" ht="20" customHeight="1" outlineLevel="2" spans="1:7">
      <c r="A1125" s="253" t="s">
        <v>1996</v>
      </c>
      <c r="B1125" s="254" t="s">
        <v>1997</v>
      </c>
      <c r="C1125" s="255"/>
      <c r="D1125" s="255"/>
      <c r="E1125" s="255"/>
      <c r="F1125" s="250">
        <f t="shared" si="92"/>
        <v>0</v>
      </c>
      <c r="G1125" s="250">
        <f t="shared" si="93"/>
        <v>0</v>
      </c>
    </row>
    <row r="1126" ht="20" customHeight="1" outlineLevel="1" spans="1:7">
      <c r="A1126" s="251" t="s">
        <v>1998</v>
      </c>
      <c r="B1126" s="252" t="s">
        <v>1999</v>
      </c>
      <c r="C1126" s="198">
        <v>0</v>
      </c>
      <c r="D1126" s="198">
        <f>SUM(D1127:D1128)</f>
        <v>0</v>
      </c>
      <c r="E1126" s="198">
        <f>SUM(E1127:E1128)</f>
        <v>0</v>
      </c>
      <c r="F1126" s="250">
        <f t="shared" si="92"/>
        <v>0</v>
      </c>
      <c r="G1126" s="250">
        <f t="shared" si="93"/>
        <v>0</v>
      </c>
    </row>
    <row r="1127" ht="20" customHeight="1" outlineLevel="2" spans="1:7">
      <c r="A1127" s="253" t="s">
        <v>2000</v>
      </c>
      <c r="B1127" s="254" t="s">
        <v>2001</v>
      </c>
      <c r="C1127" s="255"/>
      <c r="D1127" s="255"/>
      <c r="E1127" s="255"/>
      <c r="F1127" s="250">
        <f t="shared" si="92"/>
        <v>0</v>
      </c>
      <c r="G1127" s="250">
        <f t="shared" si="93"/>
        <v>0</v>
      </c>
    </row>
    <row r="1128" ht="20" customHeight="1" outlineLevel="2" spans="1:7">
      <c r="A1128" s="253" t="s">
        <v>2002</v>
      </c>
      <c r="B1128" s="254" t="s">
        <v>1999</v>
      </c>
      <c r="C1128" s="255"/>
      <c r="D1128" s="255"/>
      <c r="E1128" s="255"/>
      <c r="F1128" s="250">
        <f t="shared" si="92"/>
        <v>0</v>
      </c>
      <c r="G1128" s="250">
        <f t="shared" si="93"/>
        <v>0</v>
      </c>
    </row>
    <row r="1129" ht="20" customHeight="1" spans="1:7">
      <c r="A1129" s="249" t="s">
        <v>2003</v>
      </c>
      <c r="B1129" s="85" t="s">
        <v>2004</v>
      </c>
      <c r="C1129" s="198">
        <f>SUM(C1130:C1138)</f>
        <v>90</v>
      </c>
      <c r="D1129" s="198">
        <f>SUM(D1130:D1138)</f>
        <v>70</v>
      </c>
      <c r="E1129" s="198">
        <f>SUM(E1130:E1138)</f>
        <v>90</v>
      </c>
      <c r="F1129" s="250">
        <f t="shared" si="92"/>
        <v>1</v>
      </c>
      <c r="G1129" s="250">
        <f t="shared" si="93"/>
        <v>1.28571428571429</v>
      </c>
    </row>
    <row r="1130" ht="20" customHeight="1" outlineLevel="1" spans="1:7">
      <c r="A1130" s="251" t="s">
        <v>2005</v>
      </c>
      <c r="B1130" s="252" t="s">
        <v>2006</v>
      </c>
      <c r="C1130" s="198">
        <v>80</v>
      </c>
      <c r="D1130" s="198">
        <v>70</v>
      </c>
      <c r="E1130" s="198">
        <v>80</v>
      </c>
      <c r="F1130" s="250">
        <f t="shared" si="92"/>
        <v>1</v>
      </c>
      <c r="G1130" s="250">
        <f t="shared" si="93"/>
        <v>1.14285714285714</v>
      </c>
    </row>
    <row r="1131" ht="20" customHeight="1" outlineLevel="1" spans="1:7">
      <c r="A1131" s="251" t="s">
        <v>2007</v>
      </c>
      <c r="B1131" s="252" t="s">
        <v>2008</v>
      </c>
      <c r="C1131" s="198"/>
      <c r="D1131" s="198"/>
      <c r="E1131" s="198"/>
      <c r="F1131" s="250">
        <f t="shared" si="92"/>
        <v>0</v>
      </c>
      <c r="G1131" s="250">
        <f t="shared" si="93"/>
        <v>0</v>
      </c>
    </row>
    <row r="1132" ht="20" customHeight="1" outlineLevel="1" spans="1:7">
      <c r="A1132" s="251" t="s">
        <v>2009</v>
      </c>
      <c r="B1132" s="252" t="s">
        <v>2010</v>
      </c>
      <c r="C1132" s="198"/>
      <c r="D1132" s="198"/>
      <c r="E1132" s="198"/>
      <c r="F1132" s="250">
        <f t="shared" si="92"/>
        <v>0</v>
      </c>
      <c r="G1132" s="250">
        <f t="shared" si="93"/>
        <v>0</v>
      </c>
    </row>
    <row r="1133" ht="20" customHeight="1" outlineLevel="1" spans="1:7">
      <c r="A1133" s="251" t="s">
        <v>2011</v>
      </c>
      <c r="B1133" s="252" t="s">
        <v>2012</v>
      </c>
      <c r="C1133" s="198"/>
      <c r="D1133" s="198"/>
      <c r="E1133" s="198"/>
      <c r="F1133" s="250">
        <f t="shared" si="92"/>
        <v>0</v>
      </c>
      <c r="G1133" s="250">
        <f t="shared" si="93"/>
        <v>0</v>
      </c>
    </row>
    <row r="1134" ht="20" customHeight="1" outlineLevel="1" spans="1:7">
      <c r="A1134" s="251" t="s">
        <v>2013</v>
      </c>
      <c r="B1134" s="252" t="s">
        <v>2014</v>
      </c>
      <c r="C1134" s="198"/>
      <c r="D1134" s="198"/>
      <c r="E1134" s="198"/>
      <c r="F1134" s="250">
        <f t="shared" si="92"/>
        <v>0</v>
      </c>
      <c r="G1134" s="250">
        <f t="shared" si="93"/>
        <v>0</v>
      </c>
    </row>
    <row r="1135" ht="20" customHeight="1" outlineLevel="1" spans="1:7">
      <c r="A1135" s="251" t="s">
        <v>2015</v>
      </c>
      <c r="B1135" s="252" t="s">
        <v>1513</v>
      </c>
      <c r="C1135" s="198"/>
      <c r="D1135" s="198"/>
      <c r="E1135" s="198"/>
      <c r="F1135" s="250">
        <f t="shared" si="92"/>
        <v>0</v>
      </c>
      <c r="G1135" s="250">
        <f t="shared" si="93"/>
        <v>0</v>
      </c>
    </row>
    <row r="1136" ht="20" customHeight="1" outlineLevel="1" spans="1:7">
      <c r="A1136" s="251" t="s">
        <v>2016</v>
      </c>
      <c r="B1136" s="252" t="s">
        <v>2017</v>
      </c>
      <c r="C1136" s="198"/>
      <c r="D1136" s="198"/>
      <c r="E1136" s="198"/>
      <c r="F1136" s="250">
        <f t="shared" si="92"/>
        <v>0</v>
      </c>
      <c r="G1136" s="250">
        <f t="shared" si="93"/>
        <v>0</v>
      </c>
    </row>
    <row r="1137" ht="20" customHeight="1" outlineLevel="1" spans="1:7">
      <c r="A1137" s="251" t="s">
        <v>2018</v>
      </c>
      <c r="B1137" s="252" t="s">
        <v>2019</v>
      </c>
      <c r="C1137" s="198"/>
      <c r="D1137" s="198"/>
      <c r="E1137" s="198"/>
      <c r="F1137" s="250">
        <f t="shared" si="92"/>
        <v>0</v>
      </c>
      <c r="G1137" s="250">
        <f t="shared" si="93"/>
        <v>0</v>
      </c>
    </row>
    <row r="1138" ht="20" customHeight="1" outlineLevel="1" spans="1:7">
      <c r="A1138" s="251" t="s">
        <v>2020</v>
      </c>
      <c r="B1138" s="252" t="s">
        <v>471</v>
      </c>
      <c r="C1138" s="198">
        <v>10</v>
      </c>
      <c r="D1138" s="198"/>
      <c r="E1138" s="198">
        <v>10</v>
      </c>
      <c r="F1138" s="250">
        <f t="shared" si="92"/>
        <v>1</v>
      </c>
      <c r="G1138" s="250">
        <f t="shared" si="93"/>
        <v>0</v>
      </c>
    </row>
    <row r="1139" ht="20" customHeight="1" spans="1:7">
      <c r="A1139" s="249" t="s">
        <v>2021</v>
      </c>
      <c r="B1139" s="85" t="s">
        <v>2022</v>
      </c>
      <c r="C1139" s="198">
        <f>SUM(C1140,C1167,C1182)</f>
        <v>880</v>
      </c>
      <c r="D1139" s="198">
        <f>SUM(D1140,D1167,D1182)</f>
        <v>1300</v>
      </c>
      <c r="E1139" s="198">
        <f>SUM(E1140,E1167,E1182)</f>
        <v>1300</v>
      </c>
      <c r="F1139" s="250">
        <f t="shared" si="92"/>
        <v>1.47727272727273</v>
      </c>
      <c r="G1139" s="250">
        <f t="shared" si="93"/>
        <v>1</v>
      </c>
    </row>
    <row r="1140" ht="20" customHeight="1" outlineLevel="1" spans="1:7">
      <c r="A1140" s="251" t="s">
        <v>2023</v>
      </c>
      <c r="B1140" s="252" t="s">
        <v>2024</v>
      </c>
      <c r="C1140" s="198">
        <v>880</v>
      </c>
      <c r="D1140" s="198">
        <f>SUM(D1141:D1166)</f>
        <v>1300</v>
      </c>
      <c r="E1140" s="198">
        <f>SUM(E1141:E1166)</f>
        <v>1300</v>
      </c>
      <c r="F1140" s="250">
        <f t="shared" si="92"/>
        <v>1.47727272727273</v>
      </c>
      <c r="G1140" s="250">
        <f t="shared" si="93"/>
        <v>1</v>
      </c>
    </row>
    <row r="1141" ht="20" customHeight="1" outlineLevel="2" spans="1:7">
      <c r="A1141" s="253" t="s">
        <v>2025</v>
      </c>
      <c r="B1141" s="254" t="s">
        <v>64</v>
      </c>
      <c r="C1141" s="59">
        <v>320</v>
      </c>
      <c r="D1141" s="255">
        <v>355</v>
      </c>
      <c r="E1141" s="255">
        <v>355</v>
      </c>
      <c r="F1141" s="250">
        <f t="shared" si="92"/>
        <v>1.109375</v>
      </c>
      <c r="G1141" s="250">
        <f t="shared" si="93"/>
        <v>1</v>
      </c>
    </row>
    <row r="1142" ht="20" customHeight="1" outlineLevel="2" spans="1:7">
      <c r="A1142" s="253" t="s">
        <v>2026</v>
      </c>
      <c r="B1142" s="254" t="s">
        <v>66</v>
      </c>
      <c r="C1142" s="59">
        <v>100</v>
      </c>
      <c r="D1142" s="255">
        <v>51</v>
      </c>
      <c r="E1142" s="255">
        <v>51</v>
      </c>
      <c r="F1142" s="250">
        <f t="shared" si="92"/>
        <v>0.51</v>
      </c>
      <c r="G1142" s="250">
        <f t="shared" si="93"/>
        <v>1</v>
      </c>
    </row>
    <row r="1143" ht="20" customHeight="1" outlineLevel="2" spans="1:7">
      <c r="A1143" s="253" t="s">
        <v>2027</v>
      </c>
      <c r="B1143" s="254" t="s">
        <v>68</v>
      </c>
      <c r="C1143" s="59" t="s">
        <v>55</v>
      </c>
      <c r="D1143" s="255" t="s">
        <v>55</v>
      </c>
      <c r="E1143" s="255" t="s">
        <v>55</v>
      </c>
      <c r="F1143" s="250" t="e">
        <f t="shared" si="92"/>
        <v>#VALUE!</v>
      </c>
      <c r="G1143" s="250" t="e">
        <f t="shared" si="93"/>
        <v>#VALUE!</v>
      </c>
    </row>
    <row r="1144" ht="20" customHeight="1" outlineLevel="2" spans="1:7">
      <c r="A1144" s="253" t="s">
        <v>2028</v>
      </c>
      <c r="B1144" s="254" t="s">
        <v>2029</v>
      </c>
      <c r="C1144" s="59">
        <v>110</v>
      </c>
      <c r="D1144" s="255">
        <v>192</v>
      </c>
      <c r="E1144" s="255">
        <v>192</v>
      </c>
      <c r="F1144" s="250">
        <f t="shared" si="92"/>
        <v>1.74545454545455</v>
      </c>
      <c r="G1144" s="250">
        <f t="shared" si="93"/>
        <v>1</v>
      </c>
    </row>
    <row r="1145" ht="20" customHeight="1" outlineLevel="2" spans="1:7">
      <c r="A1145" s="253" t="s">
        <v>2030</v>
      </c>
      <c r="B1145" s="254" t="s">
        <v>2031</v>
      </c>
      <c r="C1145" s="59">
        <v>150</v>
      </c>
      <c r="D1145" s="255">
        <v>399</v>
      </c>
      <c r="E1145" s="255">
        <v>399</v>
      </c>
      <c r="F1145" s="250">
        <f t="shared" si="92"/>
        <v>2.66</v>
      </c>
      <c r="G1145" s="250">
        <f t="shared" si="93"/>
        <v>1</v>
      </c>
    </row>
    <row r="1146" ht="20" customHeight="1" outlineLevel="2" spans="1:7">
      <c r="A1146" s="253" t="s">
        <v>2032</v>
      </c>
      <c r="B1146" s="254" t="s">
        <v>2033</v>
      </c>
      <c r="C1146" s="59" t="s">
        <v>55</v>
      </c>
      <c r="D1146" s="255"/>
      <c r="E1146" s="255"/>
      <c r="F1146" s="250" t="e">
        <f t="shared" si="92"/>
        <v>#VALUE!</v>
      </c>
      <c r="G1146" s="250">
        <f t="shared" si="93"/>
        <v>0</v>
      </c>
    </row>
    <row r="1147" ht="20" customHeight="1" outlineLevel="2" spans="1:7">
      <c r="A1147" s="253" t="s">
        <v>2034</v>
      </c>
      <c r="B1147" s="254" t="s">
        <v>2035</v>
      </c>
      <c r="C1147" s="59" t="s">
        <v>55</v>
      </c>
      <c r="D1147" s="255"/>
      <c r="E1147" s="255"/>
      <c r="F1147" s="250" t="e">
        <f t="shared" si="92"/>
        <v>#VALUE!</v>
      </c>
      <c r="G1147" s="250">
        <f t="shared" si="93"/>
        <v>0</v>
      </c>
    </row>
    <row r="1148" ht="20" customHeight="1" outlineLevel="2" spans="1:7">
      <c r="A1148" s="253" t="s">
        <v>2036</v>
      </c>
      <c r="B1148" s="254" t="s">
        <v>2037</v>
      </c>
      <c r="C1148" s="59">
        <v>200</v>
      </c>
      <c r="D1148" s="255">
        <v>0</v>
      </c>
      <c r="E1148" s="255">
        <v>0</v>
      </c>
      <c r="F1148" s="250">
        <f t="shared" si="92"/>
        <v>0</v>
      </c>
      <c r="G1148" s="250">
        <f t="shared" si="93"/>
        <v>0</v>
      </c>
    </row>
    <row r="1149" ht="20" customHeight="1" outlineLevel="2" spans="1:7">
      <c r="A1149" s="253" t="s">
        <v>2038</v>
      </c>
      <c r="B1149" s="254" t="s">
        <v>2039</v>
      </c>
      <c r="C1149" s="59" t="s">
        <v>55</v>
      </c>
      <c r="D1149" s="255">
        <v>303</v>
      </c>
      <c r="E1149" s="255">
        <v>303</v>
      </c>
      <c r="F1149" s="250" t="e">
        <f t="shared" si="92"/>
        <v>#VALUE!</v>
      </c>
      <c r="G1149" s="250">
        <f t="shared" si="93"/>
        <v>1</v>
      </c>
    </row>
    <row r="1150" ht="20" customHeight="1" outlineLevel="2" spans="1:7">
      <c r="A1150" s="253" t="s">
        <v>2040</v>
      </c>
      <c r="B1150" s="254" t="s">
        <v>2041</v>
      </c>
      <c r="C1150" s="59"/>
      <c r="D1150" s="255"/>
      <c r="E1150" s="255"/>
      <c r="F1150" s="250">
        <f t="shared" si="92"/>
        <v>0</v>
      </c>
      <c r="G1150" s="250">
        <f t="shared" si="93"/>
        <v>0</v>
      </c>
    </row>
    <row r="1151" ht="20" customHeight="1" outlineLevel="2" spans="1:7">
      <c r="A1151" s="253" t="s">
        <v>2042</v>
      </c>
      <c r="B1151" s="254" t="s">
        <v>2043</v>
      </c>
      <c r="C1151" s="59"/>
      <c r="D1151" s="255"/>
      <c r="E1151" s="255"/>
      <c r="F1151" s="250">
        <f t="shared" si="92"/>
        <v>0</v>
      </c>
      <c r="G1151" s="250">
        <f t="shared" si="93"/>
        <v>0</v>
      </c>
    </row>
    <row r="1152" ht="20" customHeight="1" outlineLevel="2" spans="1:7">
      <c r="A1152" s="253" t="s">
        <v>2044</v>
      </c>
      <c r="B1152" s="254" t="s">
        <v>2045</v>
      </c>
      <c r="C1152" s="59"/>
      <c r="D1152" s="255"/>
      <c r="E1152" s="255"/>
      <c r="F1152" s="250">
        <f t="shared" si="92"/>
        <v>0</v>
      </c>
      <c r="G1152" s="250">
        <f t="shared" si="93"/>
        <v>0</v>
      </c>
    </row>
    <row r="1153" ht="20" customHeight="1" outlineLevel="2" spans="1:7">
      <c r="A1153" s="253" t="s">
        <v>2046</v>
      </c>
      <c r="B1153" s="254" t="s">
        <v>2047</v>
      </c>
      <c r="C1153" s="59"/>
      <c r="D1153" s="255"/>
      <c r="E1153" s="255"/>
      <c r="F1153" s="250">
        <f t="shared" si="92"/>
        <v>0</v>
      </c>
      <c r="G1153" s="250">
        <f t="shared" si="93"/>
        <v>0</v>
      </c>
    </row>
    <row r="1154" ht="20" customHeight="1" outlineLevel="2" spans="1:7">
      <c r="A1154" s="253" t="s">
        <v>2048</v>
      </c>
      <c r="B1154" s="254" t="s">
        <v>2049</v>
      </c>
      <c r="C1154" s="255"/>
      <c r="D1154" s="255"/>
      <c r="E1154" s="255"/>
      <c r="F1154" s="250">
        <f t="shared" si="92"/>
        <v>0</v>
      </c>
      <c r="G1154" s="250">
        <f t="shared" si="93"/>
        <v>0</v>
      </c>
    </row>
    <row r="1155" ht="20" customHeight="1" outlineLevel="2" spans="1:7">
      <c r="A1155" s="253" t="s">
        <v>2050</v>
      </c>
      <c r="B1155" s="254" t="s">
        <v>2051</v>
      </c>
      <c r="C1155" s="255"/>
      <c r="D1155" s="255"/>
      <c r="E1155" s="255"/>
      <c r="F1155" s="250">
        <f t="shared" si="92"/>
        <v>0</v>
      </c>
      <c r="G1155" s="250">
        <f t="shared" si="93"/>
        <v>0</v>
      </c>
    </row>
    <row r="1156" ht="20" customHeight="1" outlineLevel="2" spans="1:7">
      <c r="A1156" s="253" t="s">
        <v>2052</v>
      </c>
      <c r="B1156" s="254" t="s">
        <v>2053</v>
      </c>
      <c r="C1156" s="255"/>
      <c r="D1156" s="255"/>
      <c r="E1156" s="255"/>
      <c r="F1156" s="250">
        <f t="shared" si="92"/>
        <v>0</v>
      </c>
      <c r="G1156" s="250">
        <f t="shared" si="93"/>
        <v>0</v>
      </c>
    </row>
    <row r="1157" ht="20" customHeight="1" outlineLevel="2" spans="1:7">
      <c r="A1157" s="253" t="s">
        <v>2054</v>
      </c>
      <c r="B1157" s="254" t="s">
        <v>2055</v>
      </c>
      <c r="C1157" s="255"/>
      <c r="D1157" s="255"/>
      <c r="E1157" s="255"/>
      <c r="F1157" s="250">
        <f t="shared" si="92"/>
        <v>0</v>
      </c>
      <c r="G1157" s="250">
        <f t="shared" si="93"/>
        <v>0</v>
      </c>
    </row>
    <row r="1158" ht="20" customHeight="1" outlineLevel="2" spans="1:7">
      <c r="A1158" s="253" t="s">
        <v>2056</v>
      </c>
      <c r="B1158" s="254" t="s">
        <v>2057</v>
      </c>
      <c r="C1158" s="255"/>
      <c r="D1158" s="255"/>
      <c r="E1158" s="255"/>
      <c r="F1158" s="250">
        <f t="shared" si="92"/>
        <v>0</v>
      </c>
      <c r="G1158" s="250">
        <f t="shared" si="93"/>
        <v>0</v>
      </c>
    </row>
    <row r="1159" ht="20" customHeight="1" outlineLevel="2" spans="1:7">
      <c r="A1159" s="253" t="s">
        <v>2058</v>
      </c>
      <c r="B1159" s="254" t="s">
        <v>2059</v>
      </c>
      <c r="C1159" s="255"/>
      <c r="D1159" s="255"/>
      <c r="E1159" s="255"/>
      <c r="F1159" s="250">
        <f t="shared" si="92"/>
        <v>0</v>
      </c>
      <c r="G1159" s="250">
        <f t="shared" si="93"/>
        <v>0</v>
      </c>
    </row>
    <row r="1160" ht="20" customHeight="1" outlineLevel="2" spans="1:7">
      <c r="A1160" s="253" t="s">
        <v>2060</v>
      </c>
      <c r="B1160" s="254" t="s">
        <v>2061</v>
      </c>
      <c r="C1160" s="255"/>
      <c r="D1160" s="255"/>
      <c r="E1160" s="255"/>
      <c r="F1160" s="250">
        <f t="shared" si="92"/>
        <v>0</v>
      </c>
      <c r="G1160" s="250">
        <f t="shared" si="93"/>
        <v>0</v>
      </c>
    </row>
    <row r="1161" ht="20" customHeight="1" outlineLevel="2" spans="1:7">
      <c r="A1161" s="253" t="s">
        <v>2062</v>
      </c>
      <c r="B1161" s="254" t="s">
        <v>2063</v>
      </c>
      <c r="C1161" s="255"/>
      <c r="D1161" s="255"/>
      <c r="E1161" s="255"/>
      <c r="F1161" s="250">
        <f t="shared" si="92"/>
        <v>0</v>
      </c>
      <c r="G1161" s="250">
        <f t="shared" si="93"/>
        <v>0</v>
      </c>
    </row>
    <row r="1162" ht="20" customHeight="1" outlineLevel="2" spans="1:7">
      <c r="A1162" s="253" t="s">
        <v>2064</v>
      </c>
      <c r="B1162" s="254" t="s">
        <v>2065</v>
      </c>
      <c r="C1162" s="255"/>
      <c r="D1162" s="255"/>
      <c r="E1162" s="255"/>
      <c r="F1162" s="250">
        <f t="shared" si="92"/>
        <v>0</v>
      </c>
      <c r="G1162" s="250">
        <f t="shared" si="93"/>
        <v>0</v>
      </c>
    </row>
    <row r="1163" ht="20" customHeight="1" outlineLevel="2" spans="1:7">
      <c r="A1163" s="253" t="s">
        <v>2066</v>
      </c>
      <c r="B1163" s="254" t="s">
        <v>2067</v>
      </c>
      <c r="C1163" s="255"/>
      <c r="D1163" s="255"/>
      <c r="E1163" s="255"/>
      <c r="F1163" s="250">
        <f t="shared" si="92"/>
        <v>0</v>
      </c>
      <c r="G1163" s="250">
        <f t="shared" si="93"/>
        <v>0</v>
      </c>
    </row>
    <row r="1164" ht="20" customHeight="1" outlineLevel="2" spans="1:7">
      <c r="A1164" s="253" t="s">
        <v>2068</v>
      </c>
      <c r="B1164" s="254" t="s">
        <v>2069</v>
      </c>
      <c r="C1164" s="255"/>
      <c r="D1164" s="255"/>
      <c r="E1164" s="255"/>
      <c r="F1164" s="250">
        <f t="shared" si="92"/>
        <v>0</v>
      </c>
      <c r="G1164" s="250">
        <f t="shared" si="93"/>
        <v>0</v>
      </c>
    </row>
    <row r="1165" ht="20" customHeight="1" outlineLevel="2" spans="1:7">
      <c r="A1165" s="253" t="s">
        <v>2070</v>
      </c>
      <c r="B1165" s="254" t="s">
        <v>82</v>
      </c>
      <c r="C1165" s="255"/>
      <c r="D1165" s="255"/>
      <c r="E1165" s="255"/>
      <c r="F1165" s="250">
        <f t="shared" si="92"/>
        <v>0</v>
      </c>
      <c r="G1165" s="250">
        <f t="shared" si="93"/>
        <v>0</v>
      </c>
    </row>
    <row r="1166" ht="20" customHeight="1" outlineLevel="2" spans="1:7">
      <c r="A1166" s="253" t="s">
        <v>2071</v>
      </c>
      <c r="B1166" s="254" t="s">
        <v>2072</v>
      </c>
      <c r="C1166" s="255"/>
      <c r="D1166" s="255"/>
      <c r="E1166" s="255"/>
      <c r="F1166" s="250">
        <f t="shared" si="92"/>
        <v>0</v>
      </c>
      <c r="G1166" s="250">
        <f t="shared" si="93"/>
        <v>0</v>
      </c>
    </row>
    <row r="1167" ht="20" customHeight="1" outlineLevel="1" spans="1:7">
      <c r="A1167" s="251" t="s">
        <v>2073</v>
      </c>
      <c r="B1167" s="252" t="s">
        <v>2074</v>
      </c>
      <c r="C1167" s="198">
        <v>0</v>
      </c>
      <c r="D1167" s="198">
        <f>SUM(D1168:D1181)</f>
        <v>0</v>
      </c>
      <c r="E1167" s="198">
        <f>SUM(E1168:E1181)</f>
        <v>0</v>
      </c>
      <c r="F1167" s="250">
        <f t="shared" si="92"/>
        <v>0</v>
      </c>
      <c r="G1167" s="250">
        <f t="shared" si="93"/>
        <v>0</v>
      </c>
    </row>
    <row r="1168" ht="20" customHeight="1" outlineLevel="2" spans="1:7">
      <c r="A1168" s="253" t="s">
        <v>2075</v>
      </c>
      <c r="B1168" s="254" t="s">
        <v>64</v>
      </c>
      <c r="C1168" s="255"/>
      <c r="D1168" s="255"/>
      <c r="E1168" s="255"/>
      <c r="F1168" s="250">
        <f t="shared" si="92"/>
        <v>0</v>
      </c>
      <c r="G1168" s="250">
        <f t="shared" si="93"/>
        <v>0</v>
      </c>
    </row>
    <row r="1169" ht="20" customHeight="1" outlineLevel="2" spans="1:7">
      <c r="A1169" s="253" t="s">
        <v>2076</v>
      </c>
      <c r="B1169" s="254" t="s">
        <v>66</v>
      </c>
      <c r="C1169" s="255"/>
      <c r="D1169" s="255"/>
      <c r="E1169" s="255"/>
      <c r="F1169" s="250">
        <f t="shared" si="92"/>
        <v>0</v>
      </c>
      <c r="G1169" s="250">
        <f t="shared" si="93"/>
        <v>0</v>
      </c>
    </row>
    <row r="1170" ht="20" customHeight="1" outlineLevel="2" spans="1:7">
      <c r="A1170" s="253" t="s">
        <v>2077</v>
      </c>
      <c r="B1170" s="254" t="s">
        <v>68</v>
      </c>
      <c r="C1170" s="255"/>
      <c r="D1170" s="255"/>
      <c r="E1170" s="255"/>
      <c r="F1170" s="250">
        <f t="shared" si="92"/>
        <v>0</v>
      </c>
      <c r="G1170" s="250">
        <f t="shared" si="93"/>
        <v>0</v>
      </c>
    </row>
    <row r="1171" ht="20" customHeight="1" outlineLevel="2" spans="1:7">
      <c r="A1171" s="253" t="s">
        <v>2078</v>
      </c>
      <c r="B1171" s="254" t="s">
        <v>2079</v>
      </c>
      <c r="C1171" s="255"/>
      <c r="D1171" s="255"/>
      <c r="E1171" s="255"/>
      <c r="F1171" s="250">
        <f t="shared" si="92"/>
        <v>0</v>
      </c>
      <c r="G1171" s="250">
        <f t="shared" si="93"/>
        <v>0</v>
      </c>
    </row>
    <row r="1172" ht="20" customHeight="1" outlineLevel="2" spans="1:7">
      <c r="A1172" s="253" t="s">
        <v>2080</v>
      </c>
      <c r="B1172" s="254" t="s">
        <v>2081</v>
      </c>
      <c r="C1172" s="255"/>
      <c r="D1172" s="255"/>
      <c r="E1172" s="255"/>
      <c r="F1172" s="250">
        <f t="shared" si="92"/>
        <v>0</v>
      </c>
      <c r="G1172" s="250">
        <f t="shared" si="93"/>
        <v>0</v>
      </c>
    </row>
    <row r="1173" ht="20" customHeight="1" outlineLevel="2" spans="1:7">
      <c r="A1173" s="253" t="s">
        <v>2082</v>
      </c>
      <c r="B1173" s="254" t="s">
        <v>2083</v>
      </c>
      <c r="C1173" s="255"/>
      <c r="D1173" s="255"/>
      <c r="E1173" s="255"/>
      <c r="F1173" s="250">
        <f t="shared" ref="F1173:F1182" si="94">IF(C1173&gt;0,E1173/C1173,0)</f>
        <v>0</v>
      </c>
      <c r="G1173" s="250">
        <f t="shared" ref="G1173:G1182" si="95">IF(D1173&gt;0,E1173/D1173,0)</f>
        <v>0</v>
      </c>
    </row>
    <row r="1174" ht="20" customHeight="1" outlineLevel="2" spans="1:7">
      <c r="A1174" s="253" t="s">
        <v>2084</v>
      </c>
      <c r="B1174" s="254" t="s">
        <v>2085</v>
      </c>
      <c r="C1174" s="255"/>
      <c r="D1174" s="255"/>
      <c r="E1174" s="255"/>
      <c r="F1174" s="250">
        <f t="shared" si="94"/>
        <v>0</v>
      </c>
      <c r="G1174" s="250">
        <f t="shared" si="95"/>
        <v>0</v>
      </c>
    </row>
    <row r="1175" ht="20" customHeight="1" outlineLevel="2" spans="1:7">
      <c r="A1175" s="253" t="s">
        <v>2086</v>
      </c>
      <c r="B1175" s="254" t="s">
        <v>2087</v>
      </c>
      <c r="C1175" s="255"/>
      <c r="D1175" s="255"/>
      <c r="E1175" s="255"/>
      <c r="F1175" s="250">
        <f t="shared" si="94"/>
        <v>0</v>
      </c>
      <c r="G1175" s="250">
        <f t="shared" si="95"/>
        <v>0</v>
      </c>
    </row>
    <row r="1176" ht="20" customHeight="1" outlineLevel="2" spans="1:7">
      <c r="A1176" s="253" t="s">
        <v>2088</v>
      </c>
      <c r="B1176" s="254" t="s">
        <v>2089</v>
      </c>
      <c r="C1176" s="255"/>
      <c r="D1176" s="255"/>
      <c r="E1176" s="255"/>
      <c r="F1176" s="250">
        <f t="shared" si="94"/>
        <v>0</v>
      </c>
      <c r="G1176" s="250">
        <f t="shared" si="95"/>
        <v>0</v>
      </c>
    </row>
    <row r="1177" ht="20" customHeight="1" outlineLevel="2" spans="1:7">
      <c r="A1177" s="253" t="s">
        <v>2090</v>
      </c>
      <c r="B1177" s="254" t="s">
        <v>2091</v>
      </c>
      <c r="C1177" s="255"/>
      <c r="D1177" s="255"/>
      <c r="E1177" s="255"/>
      <c r="F1177" s="250">
        <f t="shared" si="94"/>
        <v>0</v>
      </c>
      <c r="G1177" s="250">
        <f t="shared" si="95"/>
        <v>0</v>
      </c>
    </row>
    <row r="1178" ht="20" customHeight="1" outlineLevel="2" spans="1:7">
      <c r="A1178" s="253" t="s">
        <v>2092</v>
      </c>
      <c r="B1178" s="254" t="s">
        <v>2093</v>
      </c>
      <c r="C1178" s="255"/>
      <c r="D1178" s="255"/>
      <c r="E1178" s="255"/>
      <c r="F1178" s="250">
        <f t="shared" si="94"/>
        <v>0</v>
      </c>
      <c r="G1178" s="250">
        <f t="shared" si="95"/>
        <v>0</v>
      </c>
    </row>
    <row r="1179" ht="20" customHeight="1" outlineLevel="2" spans="1:7">
      <c r="A1179" s="253" t="s">
        <v>2094</v>
      </c>
      <c r="B1179" s="254" t="s">
        <v>2095</v>
      </c>
      <c r="C1179" s="255"/>
      <c r="D1179" s="255"/>
      <c r="E1179" s="255"/>
      <c r="F1179" s="250">
        <f t="shared" si="94"/>
        <v>0</v>
      </c>
      <c r="G1179" s="250">
        <f t="shared" si="95"/>
        <v>0</v>
      </c>
    </row>
    <row r="1180" ht="20" customHeight="1" outlineLevel="2" spans="1:7">
      <c r="A1180" s="253" t="s">
        <v>2096</v>
      </c>
      <c r="B1180" s="254" t="s">
        <v>2097</v>
      </c>
      <c r="C1180" s="255"/>
      <c r="D1180" s="255"/>
      <c r="E1180" s="255"/>
      <c r="F1180" s="250">
        <f t="shared" si="94"/>
        <v>0</v>
      </c>
      <c r="G1180" s="250">
        <f t="shared" si="95"/>
        <v>0</v>
      </c>
    </row>
    <row r="1181" ht="20" customHeight="1" outlineLevel="2" spans="1:7">
      <c r="A1181" s="253" t="s">
        <v>2098</v>
      </c>
      <c r="B1181" s="254" t="s">
        <v>2099</v>
      </c>
      <c r="C1181" s="255"/>
      <c r="D1181" s="255"/>
      <c r="E1181" s="255"/>
      <c r="F1181" s="250">
        <f t="shared" si="94"/>
        <v>0</v>
      </c>
      <c r="G1181" s="250">
        <f t="shared" si="95"/>
        <v>0</v>
      </c>
    </row>
    <row r="1182" ht="20" customHeight="1" outlineLevel="1" spans="1:7">
      <c r="A1182" s="251" t="s">
        <v>2100</v>
      </c>
      <c r="B1182" s="252" t="s">
        <v>2101</v>
      </c>
      <c r="C1182" s="198">
        <v>0</v>
      </c>
      <c r="D1182" s="198">
        <f t="shared" ref="D1182:E1182" si="96">SUM(D1183)</f>
        <v>0</v>
      </c>
      <c r="E1182" s="198">
        <f t="shared" si="96"/>
        <v>0</v>
      </c>
      <c r="F1182" s="250">
        <f t="shared" si="94"/>
        <v>0</v>
      </c>
      <c r="G1182" s="250">
        <f t="shared" si="95"/>
        <v>0</v>
      </c>
    </row>
    <row r="1183" ht="20" customHeight="1" outlineLevel="2" spans="1:7">
      <c r="A1183" s="253" t="s">
        <v>2102</v>
      </c>
      <c r="B1183" s="254" t="s">
        <v>2101</v>
      </c>
      <c r="C1183" s="255"/>
      <c r="D1183" s="255"/>
      <c r="E1183" s="255"/>
      <c r="F1183" s="250">
        <f t="shared" ref="F1183:F1184" si="97">IF(C1183&gt;0,E1183/C1183,0)</f>
        <v>0</v>
      </c>
      <c r="G1183" s="250">
        <f t="shared" ref="G1183:G1184" si="98">IF(D1183&gt;0,E1183/D1183,0)</f>
        <v>0</v>
      </c>
    </row>
    <row r="1184" ht="20" customHeight="1" spans="1:7">
      <c r="A1184" s="249" t="s">
        <v>2103</v>
      </c>
      <c r="B1184" s="85" t="s">
        <v>2104</v>
      </c>
      <c r="C1184" s="198">
        <f>SUM(C1185,C1197,C1201)</f>
        <v>560</v>
      </c>
      <c r="D1184" s="198">
        <f>SUM(D1185,D1197,D1201)</f>
        <v>1400</v>
      </c>
      <c r="E1184" s="198">
        <f>SUM(E1185,E1197,E1201)</f>
        <v>1410</v>
      </c>
      <c r="F1184" s="250">
        <f t="shared" si="97"/>
        <v>2.51785714285714</v>
      </c>
      <c r="G1184" s="250">
        <f t="shared" si="98"/>
        <v>1.00714285714286</v>
      </c>
    </row>
    <row r="1185" ht="20" customHeight="1" outlineLevel="1" spans="1:7">
      <c r="A1185" s="251" t="s">
        <v>2105</v>
      </c>
      <c r="B1185" s="252" t="s">
        <v>2106</v>
      </c>
      <c r="C1185" s="198">
        <v>504</v>
      </c>
      <c r="D1185" s="198">
        <f>SUM(D1186:D1196)</f>
        <v>12</v>
      </c>
      <c r="E1185" s="198">
        <f>SUM(E1186:E1196)</f>
        <v>15</v>
      </c>
      <c r="F1185" s="250">
        <f t="shared" ref="F1185:F1194" si="99">IF(C1185&gt;0,E1185/C1185,0)</f>
        <v>0.0297619047619048</v>
      </c>
      <c r="G1185" s="250">
        <f t="shared" ref="G1185:G1194" si="100">IF(D1185&gt;0,E1185/D1185,0)</f>
        <v>1.25</v>
      </c>
    </row>
    <row r="1186" ht="20" customHeight="1" outlineLevel="2" spans="1:7">
      <c r="A1186" s="253" t="s">
        <v>2107</v>
      </c>
      <c r="B1186" s="254" t="s">
        <v>2108</v>
      </c>
      <c r="C1186" s="255"/>
      <c r="D1186" s="255"/>
      <c r="E1186" s="255"/>
      <c r="F1186" s="250">
        <f t="shared" si="99"/>
        <v>0</v>
      </c>
      <c r="G1186" s="250">
        <f t="shared" si="100"/>
        <v>0</v>
      </c>
    </row>
    <row r="1187" ht="20" customHeight="1" outlineLevel="2" spans="1:7">
      <c r="A1187" s="253" t="s">
        <v>2109</v>
      </c>
      <c r="B1187" s="254" t="s">
        <v>2110</v>
      </c>
      <c r="C1187" s="255"/>
      <c r="D1187" s="255"/>
      <c r="E1187" s="255"/>
      <c r="F1187" s="250">
        <f t="shared" si="99"/>
        <v>0</v>
      </c>
      <c r="G1187" s="250">
        <f t="shared" si="100"/>
        <v>0</v>
      </c>
    </row>
    <row r="1188" ht="20" customHeight="1" outlineLevel="2" spans="1:7">
      <c r="A1188" s="253" t="s">
        <v>2111</v>
      </c>
      <c r="B1188" s="254" t="s">
        <v>2112</v>
      </c>
      <c r="C1188" s="255"/>
      <c r="D1188" s="255"/>
      <c r="E1188" s="255"/>
      <c r="F1188" s="250">
        <f t="shared" si="99"/>
        <v>0</v>
      </c>
      <c r="G1188" s="250">
        <f t="shared" si="100"/>
        <v>0</v>
      </c>
    </row>
    <row r="1189" ht="20" customHeight="1" outlineLevel="2" spans="1:7">
      <c r="A1189" s="253" t="s">
        <v>2113</v>
      </c>
      <c r="B1189" s="254" t="s">
        <v>2114</v>
      </c>
      <c r="C1189" s="255"/>
      <c r="D1189" s="255"/>
      <c r="E1189" s="255"/>
      <c r="F1189" s="250">
        <f t="shared" si="99"/>
        <v>0</v>
      </c>
      <c r="G1189" s="250">
        <f t="shared" si="100"/>
        <v>0</v>
      </c>
    </row>
    <row r="1190" ht="20" customHeight="1" outlineLevel="2" spans="1:7">
      <c r="A1190" s="253" t="s">
        <v>2115</v>
      </c>
      <c r="B1190" s="254" t="s">
        <v>2116</v>
      </c>
      <c r="C1190" s="255">
        <v>4</v>
      </c>
      <c r="D1190" s="255">
        <v>12</v>
      </c>
      <c r="E1190" s="255">
        <v>15</v>
      </c>
      <c r="F1190" s="250">
        <f t="shared" si="99"/>
        <v>3.75</v>
      </c>
      <c r="G1190" s="250">
        <f t="shared" si="100"/>
        <v>1.25</v>
      </c>
    </row>
    <row r="1191" ht="20" customHeight="1" outlineLevel="2" spans="1:7">
      <c r="A1191" s="253" t="s">
        <v>2117</v>
      </c>
      <c r="B1191" s="254" t="s">
        <v>2118</v>
      </c>
      <c r="C1191" s="255">
        <v>100</v>
      </c>
      <c r="D1191" s="255"/>
      <c r="E1191" s="255"/>
      <c r="F1191" s="250">
        <f t="shared" si="99"/>
        <v>0</v>
      </c>
      <c r="G1191" s="250">
        <f t="shared" si="100"/>
        <v>0</v>
      </c>
    </row>
    <row r="1192" ht="20" customHeight="1" outlineLevel="2" spans="1:7">
      <c r="A1192" s="253" t="s">
        <v>2119</v>
      </c>
      <c r="B1192" s="254" t="s">
        <v>2120</v>
      </c>
      <c r="C1192" s="255"/>
      <c r="D1192" s="255"/>
      <c r="E1192" s="255"/>
      <c r="F1192" s="250">
        <f t="shared" si="99"/>
        <v>0</v>
      </c>
      <c r="G1192" s="250">
        <f t="shared" si="100"/>
        <v>0</v>
      </c>
    </row>
    <row r="1193" ht="20" customHeight="1" outlineLevel="2" spans="1:7">
      <c r="A1193" s="253" t="s">
        <v>2121</v>
      </c>
      <c r="B1193" s="254" t="s">
        <v>2122</v>
      </c>
      <c r="C1193" s="255"/>
      <c r="D1193" s="255"/>
      <c r="E1193" s="255"/>
      <c r="F1193" s="250">
        <f t="shared" si="99"/>
        <v>0</v>
      </c>
      <c r="G1193" s="250">
        <f t="shared" si="100"/>
        <v>0</v>
      </c>
    </row>
    <row r="1194" ht="20" customHeight="1" outlineLevel="2" spans="1:7">
      <c r="A1194" s="253" t="s">
        <v>2123</v>
      </c>
      <c r="B1194" s="254" t="s">
        <v>2124</v>
      </c>
      <c r="C1194" s="255"/>
      <c r="D1194" s="255"/>
      <c r="E1194" s="255"/>
      <c r="F1194" s="250">
        <f t="shared" si="99"/>
        <v>0</v>
      </c>
      <c r="G1194" s="250">
        <f t="shared" si="100"/>
        <v>0</v>
      </c>
    </row>
    <row r="1195" ht="20" customHeight="1" outlineLevel="2" spans="1:7">
      <c r="A1195" s="253" t="s">
        <v>2125</v>
      </c>
      <c r="B1195" s="254" t="s">
        <v>2126</v>
      </c>
      <c r="C1195" s="255">
        <v>400</v>
      </c>
      <c r="D1195" s="255"/>
      <c r="E1195" s="255"/>
      <c r="F1195" s="250">
        <f t="shared" ref="F1195:F1196" si="101">IF(C1195&gt;0,E1195/C1195,0)</f>
        <v>0</v>
      </c>
      <c r="G1195" s="250">
        <f t="shared" ref="G1195:G1196" si="102">IF(D1195&gt;0,E1195/D1195,0)</f>
        <v>0</v>
      </c>
    </row>
    <row r="1196" ht="20" customHeight="1" outlineLevel="2" spans="1:7">
      <c r="A1196" s="253" t="s">
        <v>2127</v>
      </c>
      <c r="B1196" s="254" t="s">
        <v>2128</v>
      </c>
      <c r="C1196" s="255"/>
      <c r="D1196" s="255"/>
      <c r="E1196" s="255"/>
      <c r="F1196" s="250">
        <f t="shared" si="101"/>
        <v>0</v>
      </c>
      <c r="G1196" s="250">
        <f t="shared" si="102"/>
        <v>0</v>
      </c>
    </row>
    <row r="1197" ht="20" customHeight="1" outlineLevel="1" spans="1:7">
      <c r="A1197" s="251" t="s">
        <v>2129</v>
      </c>
      <c r="B1197" s="252" t="s">
        <v>2130</v>
      </c>
      <c r="C1197" s="198">
        <v>56</v>
      </c>
      <c r="D1197" s="198">
        <f>SUM(D1198:D1200)</f>
        <v>1388</v>
      </c>
      <c r="E1197" s="198">
        <f>SUM(E1198:E1200)</f>
        <v>1395</v>
      </c>
      <c r="F1197" s="250">
        <f t="shared" ref="F1197:F1260" si="103">IF(C1197&gt;0,E1197/C1197,0)</f>
        <v>24.9107142857143</v>
      </c>
      <c r="G1197" s="250">
        <f t="shared" ref="G1197:G1260" si="104">IF(D1197&gt;0,E1197/D1197,0)</f>
        <v>1.00504322766571</v>
      </c>
    </row>
    <row r="1198" ht="20" customHeight="1" outlineLevel="2" spans="1:7">
      <c r="A1198" s="253" t="s">
        <v>2131</v>
      </c>
      <c r="B1198" s="254" t="s">
        <v>2132</v>
      </c>
      <c r="C1198" s="255">
        <v>56</v>
      </c>
      <c r="D1198" s="255">
        <f>1400-12</f>
        <v>1388</v>
      </c>
      <c r="E1198" s="255">
        <v>1395</v>
      </c>
      <c r="F1198" s="250">
        <f t="shared" si="103"/>
        <v>24.9107142857143</v>
      </c>
      <c r="G1198" s="250">
        <f t="shared" si="104"/>
        <v>1.00504322766571</v>
      </c>
    </row>
    <row r="1199" ht="20" customHeight="1" outlineLevel="2" spans="1:7">
      <c r="A1199" s="253" t="s">
        <v>2133</v>
      </c>
      <c r="B1199" s="254" t="s">
        <v>2134</v>
      </c>
      <c r="C1199" s="255"/>
      <c r="D1199" s="255"/>
      <c r="E1199" s="255"/>
      <c r="F1199" s="250">
        <f t="shared" si="103"/>
        <v>0</v>
      </c>
      <c r="G1199" s="250">
        <f t="shared" si="104"/>
        <v>0</v>
      </c>
    </row>
    <row r="1200" ht="20" customHeight="1" outlineLevel="2" spans="1:7">
      <c r="A1200" s="253" t="s">
        <v>2135</v>
      </c>
      <c r="B1200" s="254" t="s">
        <v>2136</v>
      </c>
      <c r="C1200" s="255"/>
      <c r="D1200" s="255"/>
      <c r="E1200" s="255"/>
      <c r="F1200" s="250">
        <f t="shared" si="103"/>
        <v>0</v>
      </c>
      <c r="G1200" s="250">
        <f t="shared" si="104"/>
        <v>0</v>
      </c>
    </row>
    <row r="1201" ht="20" customHeight="1" outlineLevel="1" spans="1:7">
      <c r="A1201" s="251" t="s">
        <v>2137</v>
      </c>
      <c r="B1201" s="252" t="s">
        <v>2138</v>
      </c>
      <c r="C1201" s="198">
        <v>0</v>
      </c>
      <c r="D1201" s="198">
        <f>SUM(D1202:D1204)</f>
        <v>0</v>
      </c>
      <c r="E1201" s="198">
        <f>SUM(E1202:E1204)</f>
        <v>0</v>
      </c>
      <c r="F1201" s="250">
        <f t="shared" si="103"/>
        <v>0</v>
      </c>
      <c r="G1201" s="250">
        <f t="shared" si="104"/>
        <v>0</v>
      </c>
    </row>
    <row r="1202" ht="20" customHeight="1" outlineLevel="2" spans="1:7">
      <c r="A1202" s="253" t="s">
        <v>2139</v>
      </c>
      <c r="B1202" s="254" t="s">
        <v>2140</v>
      </c>
      <c r="C1202" s="255"/>
      <c r="D1202" s="255"/>
      <c r="E1202" s="255"/>
      <c r="F1202" s="250">
        <f t="shared" si="103"/>
        <v>0</v>
      </c>
      <c r="G1202" s="250">
        <f t="shared" si="104"/>
        <v>0</v>
      </c>
    </row>
    <row r="1203" ht="20" customHeight="1" outlineLevel="2" spans="1:7">
      <c r="A1203" s="253" t="s">
        <v>2141</v>
      </c>
      <c r="B1203" s="254" t="s">
        <v>2142</v>
      </c>
      <c r="C1203" s="255"/>
      <c r="D1203" s="255"/>
      <c r="E1203" s="255"/>
      <c r="F1203" s="250">
        <f t="shared" si="103"/>
        <v>0</v>
      </c>
      <c r="G1203" s="250">
        <f t="shared" si="104"/>
        <v>0</v>
      </c>
    </row>
    <row r="1204" ht="20" customHeight="1" outlineLevel="2" spans="1:7">
      <c r="A1204" s="253" t="s">
        <v>2143</v>
      </c>
      <c r="B1204" s="254" t="s">
        <v>2144</v>
      </c>
      <c r="C1204" s="255"/>
      <c r="D1204" s="255"/>
      <c r="E1204" s="255"/>
      <c r="F1204" s="250">
        <f t="shared" si="103"/>
        <v>0</v>
      </c>
      <c r="G1204" s="250">
        <f t="shared" si="104"/>
        <v>0</v>
      </c>
    </row>
    <row r="1205" ht="20" customHeight="1" spans="1:7">
      <c r="A1205" s="249" t="s">
        <v>2145</v>
      </c>
      <c r="B1205" s="85" t="s">
        <v>2146</v>
      </c>
      <c r="C1205" s="198">
        <f>SUM(C1206,C1224,C1230,C1236)</f>
        <v>10</v>
      </c>
      <c r="D1205" s="198">
        <f>SUM(D1206,D1224,D1230,D1236)</f>
        <v>0</v>
      </c>
      <c r="E1205" s="198">
        <f>SUM(E1206,E1224,E1230,E1236)</f>
        <v>10</v>
      </c>
      <c r="F1205" s="250">
        <f t="shared" si="103"/>
        <v>1</v>
      </c>
      <c r="G1205" s="250">
        <f t="shared" si="104"/>
        <v>0</v>
      </c>
    </row>
    <row r="1206" ht="20" customHeight="1" outlineLevel="1" spans="1:7">
      <c r="A1206" s="251" t="s">
        <v>2147</v>
      </c>
      <c r="B1206" s="252" t="s">
        <v>2148</v>
      </c>
      <c r="C1206" s="198">
        <v>10</v>
      </c>
      <c r="D1206" s="198">
        <f>SUM(D1207:D1223)</f>
        <v>0</v>
      </c>
      <c r="E1206" s="198">
        <f>SUM(E1207:E1223)</f>
        <v>10</v>
      </c>
      <c r="F1206" s="250">
        <f t="shared" si="103"/>
        <v>1</v>
      </c>
      <c r="G1206" s="250">
        <f t="shared" si="104"/>
        <v>0</v>
      </c>
    </row>
    <row r="1207" ht="20" customHeight="1" outlineLevel="2" spans="1:7">
      <c r="A1207" s="253" t="s">
        <v>2149</v>
      </c>
      <c r="B1207" s="254" t="s">
        <v>64</v>
      </c>
      <c r="C1207" s="255"/>
      <c r="D1207" s="255"/>
      <c r="E1207" s="255"/>
      <c r="F1207" s="250">
        <f t="shared" si="103"/>
        <v>0</v>
      </c>
      <c r="G1207" s="250">
        <f t="shared" si="104"/>
        <v>0</v>
      </c>
    </row>
    <row r="1208" ht="20" customHeight="1" outlineLevel="2" spans="1:7">
      <c r="A1208" s="253" t="s">
        <v>2150</v>
      </c>
      <c r="B1208" s="254" t="s">
        <v>66</v>
      </c>
      <c r="C1208" s="255">
        <v>10</v>
      </c>
      <c r="D1208" s="255">
        <v>0</v>
      </c>
      <c r="E1208" s="255">
        <v>10</v>
      </c>
      <c r="F1208" s="250">
        <f t="shared" si="103"/>
        <v>1</v>
      </c>
      <c r="G1208" s="250">
        <f t="shared" si="104"/>
        <v>0</v>
      </c>
    </row>
    <row r="1209" ht="20" customHeight="1" outlineLevel="2" spans="1:7">
      <c r="A1209" s="253" t="s">
        <v>2151</v>
      </c>
      <c r="B1209" s="254" t="s">
        <v>68</v>
      </c>
      <c r="C1209" s="255"/>
      <c r="D1209" s="255"/>
      <c r="E1209" s="255"/>
      <c r="F1209" s="250">
        <f t="shared" si="103"/>
        <v>0</v>
      </c>
      <c r="G1209" s="250">
        <f t="shared" si="104"/>
        <v>0</v>
      </c>
    </row>
    <row r="1210" ht="20" customHeight="1" outlineLevel="2" spans="1:7">
      <c r="A1210" s="253" t="s">
        <v>2152</v>
      </c>
      <c r="B1210" s="254" t="s">
        <v>2153</v>
      </c>
      <c r="C1210" s="255"/>
      <c r="D1210" s="255"/>
      <c r="E1210" s="255"/>
      <c r="F1210" s="250">
        <f t="shared" si="103"/>
        <v>0</v>
      </c>
      <c r="G1210" s="250">
        <f t="shared" si="104"/>
        <v>0</v>
      </c>
    </row>
    <row r="1211" ht="20" customHeight="1" outlineLevel="2" spans="1:7">
      <c r="A1211" s="253" t="s">
        <v>2154</v>
      </c>
      <c r="B1211" s="254" t="s">
        <v>2155</v>
      </c>
      <c r="C1211" s="255"/>
      <c r="D1211" s="255"/>
      <c r="E1211" s="255"/>
      <c r="F1211" s="250">
        <f t="shared" si="103"/>
        <v>0</v>
      </c>
      <c r="G1211" s="250">
        <f t="shared" si="104"/>
        <v>0</v>
      </c>
    </row>
    <row r="1212" ht="20" customHeight="1" outlineLevel="2" spans="1:7">
      <c r="A1212" s="253" t="s">
        <v>2156</v>
      </c>
      <c r="B1212" s="254" t="s">
        <v>2157</v>
      </c>
      <c r="C1212" s="255"/>
      <c r="D1212" s="255"/>
      <c r="E1212" s="255"/>
      <c r="F1212" s="250">
        <f t="shared" si="103"/>
        <v>0</v>
      </c>
      <c r="G1212" s="250">
        <f t="shared" si="104"/>
        <v>0</v>
      </c>
    </row>
    <row r="1213" ht="20" customHeight="1" outlineLevel="2" spans="1:7">
      <c r="A1213" s="253" t="s">
        <v>2158</v>
      </c>
      <c r="B1213" s="254" t="s">
        <v>2159</v>
      </c>
      <c r="C1213" s="255"/>
      <c r="D1213" s="255"/>
      <c r="E1213" s="255"/>
      <c r="F1213" s="250">
        <f t="shared" si="103"/>
        <v>0</v>
      </c>
      <c r="G1213" s="250">
        <f t="shared" si="104"/>
        <v>0</v>
      </c>
    </row>
    <row r="1214" ht="20" customHeight="1" outlineLevel="2" spans="1:7">
      <c r="A1214" s="253" t="s">
        <v>2160</v>
      </c>
      <c r="B1214" s="254" t="s">
        <v>2161</v>
      </c>
      <c r="C1214" s="255"/>
      <c r="D1214" s="255"/>
      <c r="E1214" s="255"/>
      <c r="F1214" s="250">
        <f t="shared" si="103"/>
        <v>0</v>
      </c>
      <c r="G1214" s="250">
        <f t="shared" si="104"/>
        <v>0</v>
      </c>
    </row>
    <row r="1215" ht="20" customHeight="1" outlineLevel="2" spans="1:7">
      <c r="A1215" s="253" t="s">
        <v>2162</v>
      </c>
      <c r="B1215" s="254" t="s">
        <v>2163</v>
      </c>
      <c r="C1215" s="255"/>
      <c r="D1215" s="255"/>
      <c r="E1215" s="255"/>
      <c r="F1215" s="250">
        <f t="shared" si="103"/>
        <v>0</v>
      </c>
      <c r="G1215" s="250">
        <f t="shared" si="104"/>
        <v>0</v>
      </c>
    </row>
    <row r="1216" ht="20" customHeight="1" outlineLevel="2" spans="1:7">
      <c r="A1216" s="253" t="s">
        <v>2164</v>
      </c>
      <c r="B1216" s="254" t="s">
        <v>2165</v>
      </c>
      <c r="C1216" s="255"/>
      <c r="D1216" s="255"/>
      <c r="E1216" s="255"/>
      <c r="F1216" s="250">
        <f t="shared" si="103"/>
        <v>0</v>
      </c>
      <c r="G1216" s="250">
        <f t="shared" si="104"/>
        <v>0</v>
      </c>
    </row>
    <row r="1217" ht="20" customHeight="1" outlineLevel="2" spans="1:7">
      <c r="A1217" s="253" t="s">
        <v>2166</v>
      </c>
      <c r="B1217" s="254" t="s">
        <v>2167</v>
      </c>
      <c r="C1217" s="255"/>
      <c r="D1217" s="255"/>
      <c r="E1217" s="255"/>
      <c r="F1217" s="250">
        <f t="shared" si="103"/>
        <v>0</v>
      </c>
      <c r="G1217" s="250">
        <f t="shared" si="104"/>
        <v>0</v>
      </c>
    </row>
    <row r="1218" ht="20" customHeight="1" outlineLevel="2" spans="1:7">
      <c r="A1218" s="253" t="s">
        <v>2168</v>
      </c>
      <c r="B1218" s="254" t="s">
        <v>2169</v>
      </c>
      <c r="C1218" s="255"/>
      <c r="D1218" s="255"/>
      <c r="E1218" s="255"/>
      <c r="F1218" s="250">
        <f t="shared" si="103"/>
        <v>0</v>
      </c>
      <c r="G1218" s="250">
        <f t="shared" si="104"/>
        <v>0</v>
      </c>
    </row>
    <row r="1219" ht="20" customHeight="1" outlineLevel="2" spans="1:7">
      <c r="A1219" s="253" t="s">
        <v>2170</v>
      </c>
      <c r="B1219" s="254" t="s">
        <v>2171</v>
      </c>
      <c r="C1219" s="255"/>
      <c r="D1219" s="255"/>
      <c r="E1219" s="255"/>
      <c r="F1219" s="250">
        <f t="shared" si="103"/>
        <v>0</v>
      </c>
      <c r="G1219" s="250">
        <f t="shared" si="104"/>
        <v>0</v>
      </c>
    </row>
    <row r="1220" ht="20" customHeight="1" outlineLevel="2" spans="1:7">
      <c r="A1220" s="253" t="s">
        <v>2172</v>
      </c>
      <c r="B1220" s="254" t="s">
        <v>2173</v>
      </c>
      <c r="C1220" s="255"/>
      <c r="D1220" s="255"/>
      <c r="E1220" s="255"/>
      <c r="F1220" s="250">
        <f t="shared" si="103"/>
        <v>0</v>
      </c>
      <c r="G1220" s="250">
        <f t="shared" si="104"/>
        <v>0</v>
      </c>
    </row>
    <row r="1221" ht="20" customHeight="1" outlineLevel="2" spans="1:7">
      <c r="A1221" s="253" t="s">
        <v>2174</v>
      </c>
      <c r="B1221" s="254" t="s">
        <v>2175</v>
      </c>
      <c r="C1221" s="255"/>
      <c r="D1221" s="255"/>
      <c r="E1221" s="255"/>
      <c r="F1221" s="250">
        <f t="shared" si="103"/>
        <v>0</v>
      </c>
      <c r="G1221" s="250">
        <f t="shared" si="104"/>
        <v>0</v>
      </c>
    </row>
    <row r="1222" ht="20" customHeight="1" outlineLevel="2" spans="1:7">
      <c r="A1222" s="253" t="s">
        <v>2176</v>
      </c>
      <c r="B1222" s="254" t="s">
        <v>82</v>
      </c>
      <c r="C1222" s="255"/>
      <c r="D1222" s="255"/>
      <c r="E1222" s="255"/>
      <c r="F1222" s="250">
        <f t="shared" si="103"/>
        <v>0</v>
      </c>
      <c r="G1222" s="250">
        <f t="shared" si="104"/>
        <v>0</v>
      </c>
    </row>
    <row r="1223" ht="20" customHeight="1" outlineLevel="2" spans="1:7">
      <c r="A1223" s="253" t="s">
        <v>2177</v>
      </c>
      <c r="B1223" s="254" t="s">
        <v>2178</v>
      </c>
      <c r="C1223" s="255"/>
      <c r="D1223" s="255"/>
      <c r="E1223" s="255"/>
      <c r="F1223" s="250">
        <f t="shared" si="103"/>
        <v>0</v>
      </c>
      <c r="G1223" s="250">
        <f t="shared" si="104"/>
        <v>0</v>
      </c>
    </row>
    <row r="1224" ht="20" customHeight="1" outlineLevel="1" spans="1:7">
      <c r="A1224" s="251" t="s">
        <v>2179</v>
      </c>
      <c r="B1224" s="252" t="s">
        <v>2180</v>
      </c>
      <c r="C1224" s="198">
        <v>0</v>
      </c>
      <c r="D1224" s="198">
        <f>SUM(D1225:D1229)</f>
        <v>0</v>
      </c>
      <c r="E1224" s="198">
        <f>SUM(E1225:E1229)</f>
        <v>0</v>
      </c>
      <c r="F1224" s="250">
        <f t="shared" si="103"/>
        <v>0</v>
      </c>
      <c r="G1224" s="250">
        <f t="shared" si="104"/>
        <v>0</v>
      </c>
    </row>
    <row r="1225" ht="20" customHeight="1" outlineLevel="2" spans="1:7">
      <c r="A1225" s="253" t="s">
        <v>2181</v>
      </c>
      <c r="B1225" s="254" t="s">
        <v>2182</v>
      </c>
      <c r="C1225" s="255"/>
      <c r="D1225" s="255"/>
      <c r="E1225" s="255"/>
      <c r="F1225" s="250">
        <f t="shared" si="103"/>
        <v>0</v>
      </c>
      <c r="G1225" s="250">
        <f t="shared" si="104"/>
        <v>0</v>
      </c>
    </row>
    <row r="1226" ht="20" customHeight="1" outlineLevel="2" spans="1:7">
      <c r="A1226" s="253" t="s">
        <v>2183</v>
      </c>
      <c r="B1226" s="254" t="s">
        <v>2184</v>
      </c>
      <c r="C1226" s="255"/>
      <c r="D1226" s="255"/>
      <c r="E1226" s="255"/>
      <c r="F1226" s="250">
        <f t="shared" si="103"/>
        <v>0</v>
      </c>
      <c r="G1226" s="250">
        <f t="shared" si="104"/>
        <v>0</v>
      </c>
    </row>
    <row r="1227" ht="20" customHeight="1" outlineLevel="2" spans="1:7">
      <c r="A1227" s="253" t="s">
        <v>2185</v>
      </c>
      <c r="B1227" s="254" t="s">
        <v>2186</v>
      </c>
      <c r="C1227" s="255"/>
      <c r="D1227" s="255"/>
      <c r="E1227" s="255"/>
      <c r="F1227" s="250">
        <f t="shared" si="103"/>
        <v>0</v>
      </c>
      <c r="G1227" s="250">
        <f t="shared" si="104"/>
        <v>0</v>
      </c>
    </row>
    <row r="1228" ht="20" customHeight="1" outlineLevel="2" spans="1:7">
      <c r="A1228" s="253" t="s">
        <v>2187</v>
      </c>
      <c r="B1228" s="254" t="s">
        <v>2188</v>
      </c>
      <c r="C1228" s="255"/>
      <c r="D1228" s="255"/>
      <c r="E1228" s="255"/>
      <c r="F1228" s="250">
        <f t="shared" si="103"/>
        <v>0</v>
      </c>
      <c r="G1228" s="250">
        <f t="shared" si="104"/>
        <v>0</v>
      </c>
    </row>
    <row r="1229" ht="20" customHeight="1" outlineLevel="2" spans="1:7">
      <c r="A1229" s="253" t="s">
        <v>2189</v>
      </c>
      <c r="B1229" s="254" t="s">
        <v>2190</v>
      </c>
      <c r="C1229" s="255"/>
      <c r="D1229" s="255"/>
      <c r="E1229" s="255"/>
      <c r="F1229" s="250">
        <f t="shared" si="103"/>
        <v>0</v>
      </c>
      <c r="G1229" s="250">
        <f t="shared" si="104"/>
        <v>0</v>
      </c>
    </row>
    <row r="1230" ht="20" customHeight="1" outlineLevel="1" spans="1:7">
      <c r="A1230" s="251" t="s">
        <v>2191</v>
      </c>
      <c r="B1230" s="252" t="s">
        <v>2192</v>
      </c>
      <c r="C1230" s="198">
        <v>0</v>
      </c>
      <c r="D1230" s="198">
        <f>SUM(D1231:D1235)</f>
        <v>0</v>
      </c>
      <c r="E1230" s="198">
        <f>SUM(E1231:E1235)</f>
        <v>0</v>
      </c>
      <c r="F1230" s="250">
        <f t="shared" si="103"/>
        <v>0</v>
      </c>
      <c r="G1230" s="250">
        <f t="shared" si="104"/>
        <v>0</v>
      </c>
    </row>
    <row r="1231" ht="20" customHeight="1" outlineLevel="2" spans="1:7">
      <c r="A1231" s="253" t="s">
        <v>2193</v>
      </c>
      <c r="B1231" s="254" t="s">
        <v>2194</v>
      </c>
      <c r="C1231" s="255"/>
      <c r="D1231" s="255"/>
      <c r="E1231" s="255"/>
      <c r="F1231" s="250">
        <f t="shared" si="103"/>
        <v>0</v>
      </c>
      <c r="G1231" s="250">
        <f t="shared" si="104"/>
        <v>0</v>
      </c>
    </row>
    <row r="1232" ht="20" customHeight="1" outlineLevel="2" spans="1:7">
      <c r="A1232" s="253" t="s">
        <v>2195</v>
      </c>
      <c r="B1232" s="254" t="s">
        <v>2196</v>
      </c>
      <c r="C1232" s="255"/>
      <c r="D1232" s="255"/>
      <c r="E1232" s="255"/>
      <c r="F1232" s="250">
        <f t="shared" si="103"/>
        <v>0</v>
      </c>
      <c r="G1232" s="250">
        <f t="shared" si="104"/>
        <v>0</v>
      </c>
    </row>
    <row r="1233" ht="20" customHeight="1" outlineLevel="2" spans="1:7">
      <c r="A1233" s="253" t="s">
        <v>2197</v>
      </c>
      <c r="B1233" s="254" t="s">
        <v>2198</v>
      </c>
      <c r="C1233" s="255"/>
      <c r="D1233" s="255"/>
      <c r="E1233" s="255"/>
      <c r="F1233" s="250">
        <f t="shared" si="103"/>
        <v>0</v>
      </c>
      <c r="G1233" s="250">
        <f t="shared" si="104"/>
        <v>0</v>
      </c>
    </row>
    <row r="1234" ht="20" customHeight="1" outlineLevel="2" spans="1:7">
      <c r="A1234" s="253" t="s">
        <v>2199</v>
      </c>
      <c r="B1234" s="254" t="s">
        <v>2200</v>
      </c>
      <c r="C1234" s="255"/>
      <c r="D1234" s="255"/>
      <c r="E1234" s="255"/>
      <c r="F1234" s="250">
        <f t="shared" si="103"/>
        <v>0</v>
      </c>
      <c r="G1234" s="250">
        <f t="shared" si="104"/>
        <v>0</v>
      </c>
    </row>
    <row r="1235" ht="20" customHeight="1" outlineLevel="2" spans="1:7">
      <c r="A1235" s="253" t="s">
        <v>2201</v>
      </c>
      <c r="B1235" s="254" t="s">
        <v>2202</v>
      </c>
      <c r="C1235" s="255"/>
      <c r="D1235" s="255"/>
      <c r="E1235" s="255"/>
      <c r="F1235" s="250">
        <f t="shared" si="103"/>
        <v>0</v>
      </c>
      <c r="G1235" s="250">
        <f t="shared" si="104"/>
        <v>0</v>
      </c>
    </row>
    <row r="1236" ht="20" customHeight="1" outlineLevel="1" spans="1:7">
      <c r="A1236" s="251" t="s">
        <v>2203</v>
      </c>
      <c r="B1236" s="252" t="s">
        <v>2204</v>
      </c>
      <c r="C1236" s="198">
        <v>0</v>
      </c>
      <c r="D1236" s="198">
        <f>SUM(D1237:D1248)</f>
        <v>0</v>
      </c>
      <c r="E1236" s="198">
        <f>SUM(E1237:E1248)</f>
        <v>0</v>
      </c>
      <c r="F1236" s="250">
        <f t="shared" si="103"/>
        <v>0</v>
      </c>
      <c r="G1236" s="250">
        <f t="shared" si="104"/>
        <v>0</v>
      </c>
    </row>
    <row r="1237" ht="20" customHeight="1" outlineLevel="2" spans="1:7">
      <c r="A1237" s="253" t="s">
        <v>2205</v>
      </c>
      <c r="B1237" s="254" t="s">
        <v>2206</v>
      </c>
      <c r="C1237" s="255"/>
      <c r="D1237" s="255"/>
      <c r="E1237" s="255"/>
      <c r="F1237" s="250">
        <f t="shared" si="103"/>
        <v>0</v>
      </c>
      <c r="G1237" s="250">
        <f t="shared" si="104"/>
        <v>0</v>
      </c>
    </row>
    <row r="1238" ht="20" customHeight="1" outlineLevel="2" spans="1:7">
      <c r="A1238" s="253" t="s">
        <v>2207</v>
      </c>
      <c r="B1238" s="254" t="s">
        <v>2208</v>
      </c>
      <c r="C1238" s="255"/>
      <c r="D1238" s="255"/>
      <c r="E1238" s="255"/>
      <c r="F1238" s="250">
        <f t="shared" si="103"/>
        <v>0</v>
      </c>
      <c r="G1238" s="250">
        <f t="shared" si="104"/>
        <v>0</v>
      </c>
    </row>
    <row r="1239" ht="20" customHeight="1" outlineLevel="2" spans="1:7">
      <c r="A1239" s="253" t="s">
        <v>2209</v>
      </c>
      <c r="B1239" s="254" t="s">
        <v>2210</v>
      </c>
      <c r="C1239" s="255"/>
      <c r="D1239" s="255"/>
      <c r="E1239" s="255"/>
      <c r="F1239" s="250">
        <f t="shared" si="103"/>
        <v>0</v>
      </c>
      <c r="G1239" s="250">
        <f t="shared" si="104"/>
        <v>0</v>
      </c>
    </row>
    <row r="1240" ht="20" customHeight="1" outlineLevel="2" spans="1:7">
      <c r="A1240" s="253" t="s">
        <v>2211</v>
      </c>
      <c r="B1240" s="254" t="s">
        <v>2212</v>
      </c>
      <c r="C1240" s="255"/>
      <c r="D1240" s="255"/>
      <c r="E1240" s="255"/>
      <c r="F1240" s="250">
        <f t="shared" si="103"/>
        <v>0</v>
      </c>
      <c r="G1240" s="250">
        <f t="shared" si="104"/>
        <v>0</v>
      </c>
    </row>
    <row r="1241" ht="20" customHeight="1" outlineLevel="2" spans="1:7">
      <c r="A1241" s="253" t="s">
        <v>2213</v>
      </c>
      <c r="B1241" s="254" t="s">
        <v>2214</v>
      </c>
      <c r="C1241" s="255"/>
      <c r="D1241" s="255"/>
      <c r="E1241" s="255"/>
      <c r="F1241" s="250">
        <f t="shared" si="103"/>
        <v>0</v>
      </c>
      <c r="G1241" s="250">
        <f t="shared" si="104"/>
        <v>0</v>
      </c>
    </row>
    <row r="1242" ht="20" customHeight="1" outlineLevel="2" spans="1:7">
      <c r="A1242" s="253" t="s">
        <v>2215</v>
      </c>
      <c r="B1242" s="254" t="s">
        <v>2216</v>
      </c>
      <c r="C1242" s="255"/>
      <c r="D1242" s="255"/>
      <c r="E1242" s="255"/>
      <c r="F1242" s="250">
        <f t="shared" si="103"/>
        <v>0</v>
      </c>
      <c r="G1242" s="250">
        <f t="shared" si="104"/>
        <v>0</v>
      </c>
    </row>
    <row r="1243" ht="20" customHeight="1" outlineLevel="2" spans="1:7">
      <c r="A1243" s="253" t="s">
        <v>2217</v>
      </c>
      <c r="B1243" s="254" t="s">
        <v>2218</v>
      </c>
      <c r="C1243" s="255"/>
      <c r="D1243" s="255"/>
      <c r="E1243" s="255"/>
      <c r="F1243" s="250">
        <f t="shared" si="103"/>
        <v>0</v>
      </c>
      <c r="G1243" s="250">
        <f t="shared" si="104"/>
        <v>0</v>
      </c>
    </row>
    <row r="1244" ht="20" customHeight="1" outlineLevel="2" spans="1:7">
      <c r="A1244" s="253" t="s">
        <v>2219</v>
      </c>
      <c r="B1244" s="254" t="s">
        <v>2220</v>
      </c>
      <c r="C1244" s="255"/>
      <c r="D1244" s="255"/>
      <c r="E1244" s="255"/>
      <c r="F1244" s="250">
        <f t="shared" si="103"/>
        <v>0</v>
      </c>
      <c r="G1244" s="250">
        <f t="shared" si="104"/>
        <v>0</v>
      </c>
    </row>
    <row r="1245" ht="20" customHeight="1" outlineLevel="2" spans="1:7">
      <c r="A1245" s="253" t="s">
        <v>2221</v>
      </c>
      <c r="B1245" s="254" t="s">
        <v>2222</v>
      </c>
      <c r="C1245" s="255"/>
      <c r="D1245" s="255"/>
      <c r="E1245" s="255"/>
      <c r="F1245" s="250">
        <f t="shared" si="103"/>
        <v>0</v>
      </c>
      <c r="G1245" s="250">
        <f t="shared" si="104"/>
        <v>0</v>
      </c>
    </row>
    <row r="1246" ht="20" customHeight="1" outlineLevel="2" spans="1:7">
      <c r="A1246" s="253" t="s">
        <v>2223</v>
      </c>
      <c r="B1246" s="254" t="s">
        <v>2224</v>
      </c>
      <c r="C1246" s="255"/>
      <c r="D1246" s="255"/>
      <c r="E1246" s="255"/>
      <c r="F1246" s="250">
        <f t="shared" si="103"/>
        <v>0</v>
      </c>
      <c r="G1246" s="250">
        <f t="shared" si="104"/>
        <v>0</v>
      </c>
    </row>
    <row r="1247" ht="20" customHeight="1" outlineLevel="2" spans="1:7">
      <c r="A1247" s="253" t="s">
        <v>2225</v>
      </c>
      <c r="B1247" s="254" t="s">
        <v>2226</v>
      </c>
      <c r="C1247" s="255"/>
      <c r="D1247" s="255"/>
      <c r="E1247" s="255"/>
      <c r="F1247" s="250">
        <f t="shared" si="103"/>
        <v>0</v>
      </c>
      <c r="G1247" s="250">
        <f t="shared" si="104"/>
        <v>0</v>
      </c>
    </row>
    <row r="1248" ht="20" customHeight="1" outlineLevel="2" spans="1:7">
      <c r="A1248" s="253" t="s">
        <v>2227</v>
      </c>
      <c r="B1248" s="254" t="s">
        <v>2228</v>
      </c>
      <c r="C1248" s="255"/>
      <c r="D1248" s="255"/>
      <c r="E1248" s="255"/>
      <c r="F1248" s="250">
        <f t="shared" si="103"/>
        <v>0</v>
      </c>
      <c r="G1248" s="250">
        <f t="shared" si="104"/>
        <v>0</v>
      </c>
    </row>
    <row r="1249" ht="20" customHeight="1" spans="1:7">
      <c r="A1249" s="249" t="s">
        <v>2229</v>
      </c>
      <c r="B1249" s="85" t="s">
        <v>2230</v>
      </c>
      <c r="C1249" s="198">
        <f>SUM(C1250,C1261,C1268,C1276,C1289,C1293,C1297)</f>
        <v>1284</v>
      </c>
      <c r="D1249" s="198">
        <f>SUM(D1250,D1261,D1268,D1276,D1289,D1293,D1297)</f>
        <v>2124</v>
      </c>
      <c r="E1249" s="198">
        <f>SUM(E1250,E1261,E1268,E1276,E1289,E1293,E1297)</f>
        <v>2130</v>
      </c>
      <c r="F1249" s="250">
        <f t="shared" si="103"/>
        <v>1.6588785046729</v>
      </c>
      <c r="G1249" s="250">
        <f t="shared" si="104"/>
        <v>1.00282485875706</v>
      </c>
    </row>
    <row r="1250" ht="20" customHeight="1" outlineLevel="1" spans="1:7">
      <c r="A1250" s="251" t="s">
        <v>2231</v>
      </c>
      <c r="B1250" s="252" t="s">
        <v>2232</v>
      </c>
      <c r="C1250" s="198">
        <v>125</v>
      </c>
      <c r="D1250" s="198">
        <f>SUM(D1251:D1260)</f>
        <v>1081</v>
      </c>
      <c r="E1250" s="198">
        <f>SUM(E1251:E1260)</f>
        <v>1087</v>
      </c>
      <c r="F1250" s="250">
        <f t="shared" si="103"/>
        <v>8.696</v>
      </c>
      <c r="G1250" s="250">
        <f t="shared" si="104"/>
        <v>1.00555041628122</v>
      </c>
    </row>
    <row r="1251" ht="20" customHeight="1" outlineLevel="2" spans="1:7">
      <c r="A1251" s="253" t="s">
        <v>2233</v>
      </c>
      <c r="B1251" s="254" t="s">
        <v>64</v>
      </c>
      <c r="C1251" s="59" t="s">
        <v>55</v>
      </c>
      <c r="D1251" s="255">
        <v>3</v>
      </c>
      <c r="E1251" s="255">
        <v>3</v>
      </c>
      <c r="F1251" s="250" t="e">
        <f t="shared" si="103"/>
        <v>#VALUE!</v>
      </c>
      <c r="G1251" s="250">
        <f t="shared" si="104"/>
        <v>1</v>
      </c>
    </row>
    <row r="1252" ht="20" customHeight="1" outlineLevel="2" spans="1:7">
      <c r="A1252" s="253" t="s">
        <v>2234</v>
      </c>
      <c r="B1252" s="254" t="s">
        <v>66</v>
      </c>
      <c r="C1252" s="59">
        <v>5</v>
      </c>
      <c r="D1252" s="255">
        <v>2</v>
      </c>
      <c r="E1252" s="255">
        <v>2</v>
      </c>
      <c r="F1252" s="250">
        <f t="shared" si="103"/>
        <v>0.4</v>
      </c>
      <c r="G1252" s="250">
        <f t="shared" si="104"/>
        <v>1</v>
      </c>
    </row>
    <row r="1253" ht="20" customHeight="1" outlineLevel="2" spans="1:7">
      <c r="A1253" s="253" t="s">
        <v>2235</v>
      </c>
      <c r="B1253" s="254" t="s">
        <v>68</v>
      </c>
      <c r="C1253" s="59" t="s">
        <v>55</v>
      </c>
      <c r="D1253" s="255" t="s">
        <v>55</v>
      </c>
      <c r="E1253" s="255" t="s">
        <v>55</v>
      </c>
      <c r="F1253" s="250" t="e">
        <f t="shared" si="103"/>
        <v>#VALUE!</v>
      </c>
      <c r="G1253" s="250" t="e">
        <f t="shared" si="104"/>
        <v>#VALUE!</v>
      </c>
    </row>
    <row r="1254" ht="20" customHeight="1" outlineLevel="2" spans="1:7">
      <c r="A1254" s="253" t="s">
        <v>2236</v>
      </c>
      <c r="B1254" s="254" t="s">
        <v>2237</v>
      </c>
      <c r="C1254" s="59" t="s">
        <v>55</v>
      </c>
      <c r="D1254" s="255" t="s">
        <v>55</v>
      </c>
      <c r="E1254" s="255" t="s">
        <v>55</v>
      </c>
      <c r="F1254" s="250" t="e">
        <f t="shared" si="103"/>
        <v>#VALUE!</v>
      </c>
      <c r="G1254" s="250" t="e">
        <f t="shared" si="104"/>
        <v>#VALUE!</v>
      </c>
    </row>
    <row r="1255" ht="20" customHeight="1" outlineLevel="2" spans="1:7">
      <c r="A1255" s="253" t="s">
        <v>2238</v>
      </c>
      <c r="B1255" s="254" t="s">
        <v>2239</v>
      </c>
      <c r="C1255" s="59" t="s">
        <v>55</v>
      </c>
      <c r="D1255" s="255" t="s">
        <v>55</v>
      </c>
      <c r="E1255" s="255" t="s">
        <v>55</v>
      </c>
      <c r="F1255" s="250" t="e">
        <f t="shared" si="103"/>
        <v>#VALUE!</v>
      </c>
      <c r="G1255" s="250" t="e">
        <f t="shared" si="104"/>
        <v>#VALUE!</v>
      </c>
    </row>
    <row r="1256" ht="20" customHeight="1" outlineLevel="2" spans="1:7">
      <c r="A1256" s="253" t="s">
        <v>2240</v>
      </c>
      <c r="B1256" s="254" t="s">
        <v>2241</v>
      </c>
      <c r="C1256" s="59">
        <v>30</v>
      </c>
      <c r="D1256" s="255">
        <v>37</v>
      </c>
      <c r="E1256" s="255">
        <v>37</v>
      </c>
      <c r="F1256" s="250">
        <f t="shared" si="103"/>
        <v>1.23333333333333</v>
      </c>
      <c r="G1256" s="250">
        <f t="shared" si="104"/>
        <v>1</v>
      </c>
    </row>
    <row r="1257" ht="20" customHeight="1" outlineLevel="2" spans="1:7">
      <c r="A1257" s="253" t="s">
        <v>2242</v>
      </c>
      <c r="B1257" s="254" t="s">
        <v>2243</v>
      </c>
      <c r="C1257" s="59">
        <v>8</v>
      </c>
      <c r="D1257" s="255">
        <v>43</v>
      </c>
      <c r="E1257" s="255">
        <v>43</v>
      </c>
      <c r="F1257" s="250">
        <f t="shared" si="103"/>
        <v>5.375</v>
      </c>
      <c r="G1257" s="250">
        <f t="shared" si="104"/>
        <v>1</v>
      </c>
    </row>
    <row r="1258" ht="20" customHeight="1" outlineLevel="2" spans="1:7">
      <c r="A1258" s="253" t="s">
        <v>2244</v>
      </c>
      <c r="B1258" s="254" t="s">
        <v>2245</v>
      </c>
      <c r="C1258" s="59">
        <v>47</v>
      </c>
      <c r="D1258" s="255">
        <v>0</v>
      </c>
      <c r="E1258" s="255">
        <v>0</v>
      </c>
      <c r="F1258" s="250">
        <f t="shared" si="103"/>
        <v>0</v>
      </c>
      <c r="G1258" s="250">
        <f t="shared" si="104"/>
        <v>0</v>
      </c>
    </row>
    <row r="1259" ht="20" customHeight="1" outlineLevel="2" spans="1:7">
      <c r="A1259" s="253" t="s">
        <v>2246</v>
      </c>
      <c r="B1259" s="254" t="s">
        <v>82</v>
      </c>
      <c r="C1259" s="59" t="s">
        <v>55</v>
      </c>
      <c r="D1259" s="255" t="s">
        <v>55</v>
      </c>
      <c r="E1259" s="255" t="s">
        <v>55</v>
      </c>
      <c r="F1259" s="250" t="e">
        <f t="shared" si="103"/>
        <v>#VALUE!</v>
      </c>
      <c r="G1259" s="250" t="e">
        <f t="shared" si="104"/>
        <v>#VALUE!</v>
      </c>
    </row>
    <row r="1260" ht="20" customHeight="1" outlineLevel="2" spans="1:7">
      <c r="A1260" s="253" t="s">
        <v>2247</v>
      </c>
      <c r="B1260" s="254" t="s">
        <v>2248</v>
      </c>
      <c r="C1260" s="59">
        <v>35</v>
      </c>
      <c r="D1260" s="255">
        <v>996</v>
      </c>
      <c r="E1260" s="255">
        <f>996+6</f>
        <v>1002</v>
      </c>
      <c r="F1260" s="250">
        <f t="shared" si="103"/>
        <v>28.6285714285714</v>
      </c>
      <c r="G1260" s="250">
        <f t="shared" si="104"/>
        <v>1.00602409638554</v>
      </c>
    </row>
    <row r="1261" ht="20" customHeight="1" outlineLevel="1" spans="1:7">
      <c r="A1261" s="251" t="s">
        <v>2249</v>
      </c>
      <c r="B1261" s="252" t="s">
        <v>2250</v>
      </c>
      <c r="C1261" s="198">
        <v>850</v>
      </c>
      <c r="D1261" s="198">
        <f>SUM(D1262:D1267)</f>
        <v>1008</v>
      </c>
      <c r="E1261" s="198">
        <f>SUM(E1262:E1267)</f>
        <v>1008</v>
      </c>
      <c r="F1261" s="250">
        <f t="shared" ref="F1261:F1265" si="105">IF(C1261&gt;0,E1261/C1261,0)</f>
        <v>1.18588235294118</v>
      </c>
      <c r="G1261" s="250">
        <f t="shared" ref="G1261:G1265" si="106">IF(D1261&gt;0,E1261/D1261,0)</f>
        <v>1</v>
      </c>
    </row>
    <row r="1262" ht="20" customHeight="1" outlineLevel="2" spans="1:7">
      <c r="A1262" s="253" t="s">
        <v>2251</v>
      </c>
      <c r="B1262" s="254" t="s">
        <v>64</v>
      </c>
      <c r="C1262" s="59"/>
      <c r="D1262" s="255"/>
      <c r="E1262" s="255"/>
      <c r="F1262" s="250">
        <f t="shared" si="105"/>
        <v>0</v>
      </c>
      <c r="G1262" s="250">
        <f t="shared" si="106"/>
        <v>0</v>
      </c>
    </row>
    <row r="1263" ht="20" customHeight="1" outlineLevel="2" spans="1:7">
      <c r="A1263" s="253" t="s">
        <v>2252</v>
      </c>
      <c r="B1263" s="254" t="s">
        <v>66</v>
      </c>
      <c r="C1263" s="59">
        <v>850</v>
      </c>
      <c r="D1263" s="255">
        <f>914+94</f>
        <v>1008</v>
      </c>
      <c r="E1263" s="255">
        <f>914+94</f>
        <v>1008</v>
      </c>
      <c r="F1263" s="250">
        <f t="shared" si="105"/>
        <v>1.18588235294118</v>
      </c>
      <c r="G1263" s="250">
        <f t="shared" si="106"/>
        <v>1</v>
      </c>
    </row>
    <row r="1264" ht="20" customHeight="1" outlineLevel="2" spans="1:7">
      <c r="A1264" s="253" t="s">
        <v>2253</v>
      </c>
      <c r="B1264" s="254" t="s">
        <v>68</v>
      </c>
      <c r="C1264" s="59"/>
      <c r="D1264" s="255"/>
      <c r="E1264" s="255"/>
      <c r="F1264" s="250">
        <f t="shared" si="105"/>
        <v>0</v>
      </c>
      <c r="G1264" s="250">
        <f t="shared" si="106"/>
        <v>0</v>
      </c>
    </row>
    <row r="1265" ht="20" customHeight="1" outlineLevel="2" spans="1:7">
      <c r="A1265" s="253" t="s">
        <v>2254</v>
      </c>
      <c r="B1265" s="254" t="s">
        <v>2255</v>
      </c>
      <c r="C1265" s="59"/>
      <c r="D1265" s="255"/>
      <c r="E1265" s="255"/>
      <c r="F1265" s="250">
        <f t="shared" si="105"/>
        <v>0</v>
      </c>
      <c r="G1265" s="250">
        <f t="shared" si="106"/>
        <v>0</v>
      </c>
    </row>
    <row r="1266" ht="20" customHeight="1" outlineLevel="2" spans="1:7">
      <c r="A1266" s="253" t="s">
        <v>2256</v>
      </c>
      <c r="B1266" s="254" t="s">
        <v>82</v>
      </c>
      <c r="C1266" s="255"/>
      <c r="D1266" s="255"/>
      <c r="E1266" s="255"/>
      <c r="F1266" s="250">
        <f t="shared" ref="F1266:F1267" si="107">IF(C1266&gt;0,E1266/C1266,0)</f>
        <v>0</v>
      </c>
      <c r="G1266" s="250">
        <f t="shared" ref="G1266:G1267" si="108">IF(D1266&gt;0,E1266/D1266,0)</f>
        <v>0</v>
      </c>
    </row>
    <row r="1267" ht="20" customHeight="1" outlineLevel="2" spans="1:7">
      <c r="A1267" s="253" t="s">
        <v>2257</v>
      </c>
      <c r="B1267" s="254" t="s">
        <v>2258</v>
      </c>
      <c r="C1267" s="255"/>
      <c r="D1267" s="255"/>
      <c r="E1267" s="255"/>
      <c r="F1267" s="250">
        <f t="shared" si="107"/>
        <v>0</v>
      </c>
      <c r="G1267" s="250">
        <f t="shared" si="108"/>
        <v>0</v>
      </c>
    </row>
    <row r="1268" ht="20" customHeight="1" outlineLevel="1" spans="1:7">
      <c r="A1268" s="251" t="s">
        <v>2259</v>
      </c>
      <c r="B1268" s="252" t="s">
        <v>2260</v>
      </c>
      <c r="C1268" s="198">
        <v>0</v>
      </c>
      <c r="D1268" s="198">
        <f>SUM(D1269:D1275)</f>
        <v>0</v>
      </c>
      <c r="E1268" s="198">
        <f>SUM(E1269:E1275)</f>
        <v>0</v>
      </c>
      <c r="F1268" s="250">
        <f t="shared" ref="F1268:F1297" si="109">IF(C1268&gt;0,E1268/C1268,0)</f>
        <v>0</v>
      </c>
      <c r="G1268" s="250">
        <f t="shared" ref="G1268:G1297" si="110">IF(D1268&gt;0,E1268/D1268,0)</f>
        <v>0</v>
      </c>
    </row>
    <row r="1269" ht="20" customHeight="1" outlineLevel="2" spans="1:7">
      <c r="A1269" s="253" t="s">
        <v>2261</v>
      </c>
      <c r="B1269" s="254" t="s">
        <v>64</v>
      </c>
      <c r="C1269" s="255"/>
      <c r="D1269" s="255"/>
      <c r="E1269" s="255"/>
      <c r="F1269" s="250">
        <f t="shared" si="109"/>
        <v>0</v>
      </c>
      <c r="G1269" s="250">
        <f t="shared" si="110"/>
        <v>0</v>
      </c>
    </row>
    <row r="1270" ht="20" customHeight="1" outlineLevel="2" spans="1:7">
      <c r="A1270" s="253" t="s">
        <v>2262</v>
      </c>
      <c r="B1270" s="254" t="s">
        <v>66</v>
      </c>
      <c r="C1270" s="255"/>
      <c r="D1270" s="255"/>
      <c r="E1270" s="255"/>
      <c r="F1270" s="250">
        <f t="shared" si="109"/>
        <v>0</v>
      </c>
      <c r="G1270" s="250">
        <f t="shared" si="110"/>
        <v>0</v>
      </c>
    </row>
    <row r="1271" ht="20" customHeight="1" outlineLevel="2" spans="1:7">
      <c r="A1271" s="253" t="s">
        <v>2263</v>
      </c>
      <c r="B1271" s="254" t="s">
        <v>68</v>
      </c>
      <c r="C1271" s="255"/>
      <c r="D1271" s="255"/>
      <c r="E1271" s="255"/>
      <c r="F1271" s="250">
        <f t="shared" si="109"/>
        <v>0</v>
      </c>
      <c r="G1271" s="250">
        <f t="shared" si="110"/>
        <v>0</v>
      </c>
    </row>
    <row r="1272" ht="20" customHeight="1" outlineLevel="2" spans="1:7">
      <c r="A1272" s="253" t="s">
        <v>2264</v>
      </c>
      <c r="B1272" s="254" t="s">
        <v>2265</v>
      </c>
      <c r="C1272" s="255"/>
      <c r="D1272" s="255"/>
      <c r="E1272" s="255"/>
      <c r="F1272" s="250">
        <f t="shared" si="109"/>
        <v>0</v>
      </c>
      <c r="G1272" s="250">
        <f t="shared" si="110"/>
        <v>0</v>
      </c>
    </row>
    <row r="1273" ht="20" customHeight="1" outlineLevel="2" spans="1:7">
      <c r="A1273" s="253" t="s">
        <v>2266</v>
      </c>
      <c r="B1273" s="254" t="s">
        <v>2267</v>
      </c>
      <c r="C1273" s="255"/>
      <c r="D1273" s="255"/>
      <c r="E1273" s="255"/>
      <c r="F1273" s="250">
        <f t="shared" si="109"/>
        <v>0</v>
      </c>
      <c r="G1273" s="250">
        <f t="shared" si="110"/>
        <v>0</v>
      </c>
    </row>
    <row r="1274" ht="20" customHeight="1" outlineLevel="2" spans="1:7">
      <c r="A1274" s="253" t="s">
        <v>2268</v>
      </c>
      <c r="B1274" s="254" t="s">
        <v>82</v>
      </c>
      <c r="C1274" s="255"/>
      <c r="D1274" s="255"/>
      <c r="E1274" s="255"/>
      <c r="F1274" s="250">
        <f t="shared" si="109"/>
        <v>0</v>
      </c>
      <c r="G1274" s="250">
        <f t="shared" si="110"/>
        <v>0</v>
      </c>
    </row>
    <row r="1275" ht="20" customHeight="1" outlineLevel="2" spans="1:7">
      <c r="A1275" s="253" t="s">
        <v>2269</v>
      </c>
      <c r="B1275" s="254" t="s">
        <v>2270</v>
      </c>
      <c r="C1275" s="255"/>
      <c r="D1275" s="255"/>
      <c r="E1275" s="255"/>
      <c r="F1275" s="250">
        <f t="shared" si="109"/>
        <v>0</v>
      </c>
      <c r="G1275" s="250">
        <f t="shared" si="110"/>
        <v>0</v>
      </c>
    </row>
    <row r="1276" ht="20" customHeight="1" outlineLevel="1" spans="1:7">
      <c r="A1276" s="251" t="s">
        <v>2271</v>
      </c>
      <c r="B1276" s="252" t="s">
        <v>2272</v>
      </c>
      <c r="C1276" s="198">
        <v>0</v>
      </c>
      <c r="D1276" s="198">
        <f>SUM(D1277:D1288)</f>
        <v>0</v>
      </c>
      <c r="E1276" s="198">
        <f>SUM(E1277:E1288)</f>
        <v>0</v>
      </c>
      <c r="F1276" s="250">
        <f t="shared" si="109"/>
        <v>0</v>
      </c>
      <c r="G1276" s="250">
        <f t="shared" si="110"/>
        <v>0</v>
      </c>
    </row>
    <row r="1277" ht="20" customHeight="1" outlineLevel="2" spans="1:7">
      <c r="A1277" s="253" t="s">
        <v>2273</v>
      </c>
      <c r="B1277" s="254" t="s">
        <v>64</v>
      </c>
      <c r="C1277" s="255"/>
      <c r="D1277" s="255"/>
      <c r="E1277" s="255"/>
      <c r="F1277" s="250">
        <f t="shared" si="109"/>
        <v>0</v>
      </c>
      <c r="G1277" s="250">
        <f t="shared" si="110"/>
        <v>0</v>
      </c>
    </row>
    <row r="1278" ht="20" customHeight="1" outlineLevel="2" spans="1:7">
      <c r="A1278" s="253" t="s">
        <v>2274</v>
      </c>
      <c r="B1278" s="254" t="s">
        <v>66</v>
      </c>
      <c r="C1278" s="255"/>
      <c r="D1278" s="255"/>
      <c r="E1278" s="255"/>
      <c r="F1278" s="250">
        <f t="shared" si="109"/>
        <v>0</v>
      </c>
      <c r="G1278" s="250">
        <f t="shared" si="110"/>
        <v>0</v>
      </c>
    </row>
    <row r="1279" ht="20" customHeight="1" outlineLevel="2" spans="1:7">
      <c r="A1279" s="253" t="s">
        <v>2275</v>
      </c>
      <c r="B1279" s="254" t="s">
        <v>68</v>
      </c>
      <c r="C1279" s="255"/>
      <c r="D1279" s="255"/>
      <c r="E1279" s="255"/>
      <c r="F1279" s="250">
        <f t="shared" si="109"/>
        <v>0</v>
      </c>
      <c r="G1279" s="250">
        <f t="shared" si="110"/>
        <v>0</v>
      </c>
    </row>
    <row r="1280" ht="20" customHeight="1" outlineLevel="2" spans="1:7">
      <c r="A1280" s="253" t="s">
        <v>2276</v>
      </c>
      <c r="B1280" s="254" t="s">
        <v>2277</v>
      </c>
      <c r="C1280" s="255"/>
      <c r="D1280" s="255"/>
      <c r="E1280" s="255"/>
      <c r="F1280" s="250">
        <f t="shared" si="109"/>
        <v>0</v>
      </c>
      <c r="G1280" s="250">
        <f t="shared" si="110"/>
        <v>0</v>
      </c>
    </row>
    <row r="1281" ht="20" customHeight="1" outlineLevel="2" spans="1:7">
      <c r="A1281" s="253" t="s">
        <v>2278</v>
      </c>
      <c r="B1281" s="254" t="s">
        <v>2279</v>
      </c>
      <c r="C1281" s="255"/>
      <c r="D1281" s="255"/>
      <c r="E1281" s="255"/>
      <c r="F1281" s="250">
        <f t="shared" si="109"/>
        <v>0</v>
      </c>
      <c r="G1281" s="250">
        <f t="shared" si="110"/>
        <v>0</v>
      </c>
    </row>
    <row r="1282" ht="20" customHeight="1" outlineLevel="2" spans="1:7">
      <c r="A1282" s="253" t="s">
        <v>2280</v>
      </c>
      <c r="B1282" s="254" t="s">
        <v>2281</v>
      </c>
      <c r="C1282" s="255"/>
      <c r="D1282" s="255"/>
      <c r="E1282" s="255"/>
      <c r="F1282" s="250">
        <f t="shared" si="109"/>
        <v>0</v>
      </c>
      <c r="G1282" s="250">
        <f t="shared" si="110"/>
        <v>0</v>
      </c>
    </row>
    <row r="1283" ht="20" customHeight="1" outlineLevel="2" spans="1:7">
      <c r="A1283" s="253" t="s">
        <v>2282</v>
      </c>
      <c r="B1283" s="254" t="s">
        <v>2283</v>
      </c>
      <c r="C1283" s="255"/>
      <c r="D1283" s="255"/>
      <c r="E1283" s="255"/>
      <c r="F1283" s="250">
        <f t="shared" si="109"/>
        <v>0</v>
      </c>
      <c r="G1283" s="250">
        <f t="shared" si="110"/>
        <v>0</v>
      </c>
    </row>
    <row r="1284" ht="20" customHeight="1" outlineLevel="2" spans="1:7">
      <c r="A1284" s="253" t="s">
        <v>2284</v>
      </c>
      <c r="B1284" s="254" t="s">
        <v>2285</v>
      </c>
      <c r="C1284" s="255"/>
      <c r="D1284" s="255"/>
      <c r="E1284" s="255"/>
      <c r="F1284" s="250">
        <f t="shared" si="109"/>
        <v>0</v>
      </c>
      <c r="G1284" s="250">
        <f t="shared" si="110"/>
        <v>0</v>
      </c>
    </row>
    <row r="1285" ht="20" customHeight="1" outlineLevel="2" spans="1:7">
      <c r="A1285" s="253" t="s">
        <v>2286</v>
      </c>
      <c r="B1285" s="254" t="s">
        <v>2287</v>
      </c>
      <c r="C1285" s="255"/>
      <c r="D1285" s="255"/>
      <c r="E1285" s="255"/>
      <c r="F1285" s="250">
        <f t="shared" si="109"/>
        <v>0</v>
      </c>
      <c r="G1285" s="250">
        <f t="shared" si="110"/>
        <v>0</v>
      </c>
    </row>
    <row r="1286" ht="20" customHeight="1" outlineLevel="2" spans="1:7">
      <c r="A1286" s="253" t="s">
        <v>2288</v>
      </c>
      <c r="B1286" s="254" t="s">
        <v>2289</v>
      </c>
      <c r="C1286" s="255"/>
      <c r="D1286" s="255"/>
      <c r="E1286" s="255"/>
      <c r="F1286" s="250">
        <f t="shared" si="109"/>
        <v>0</v>
      </c>
      <c r="G1286" s="250">
        <f t="shared" si="110"/>
        <v>0</v>
      </c>
    </row>
    <row r="1287" ht="20" customHeight="1" outlineLevel="2" spans="1:7">
      <c r="A1287" s="253" t="s">
        <v>2290</v>
      </c>
      <c r="B1287" s="254" t="s">
        <v>2291</v>
      </c>
      <c r="C1287" s="255"/>
      <c r="D1287" s="255"/>
      <c r="E1287" s="255"/>
      <c r="F1287" s="250">
        <f t="shared" si="109"/>
        <v>0</v>
      </c>
      <c r="G1287" s="250">
        <f t="shared" si="110"/>
        <v>0</v>
      </c>
    </row>
    <row r="1288" ht="20" customHeight="1" outlineLevel="2" spans="1:7">
      <c r="A1288" s="253" t="s">
        <v>2292</v>
      </c>
      <c r="B1288" s="254" t="s">
        <v>2293</v>
      </c>
      <c r="C1288" s="255"/>
      <c r="D1288" s="255"/>
      <c r="E1288" s="255"/>
      <c r="F1288" s="250">
        <f t="shared" si="109"/>
        <v>0</v>
      </c>
      <c r="G1288" s="250">
        <f t="shared" si="110"/>
        <v>0</v>
      </c>
    </row>
    <row r="1289" ht="20" customHeight="1" outlineLevel="1" spans="1:7">
      <c r="A1289" s="251" t="s">
        <v>2294</v>
      </c>
      <c r="B1289" s="252" t="s">
        <v>2295</v>
      </c>
      <c r="C1289" s="198">
        <v>0</v>
      </c>
      <c r="D1289" s="198">
        <f>SUM(D1290:D1292)</f>
        <v>0</v>
      </c>
      <c r="E1289" s="198">
        <f>SUM(E1290:E1292)</f>
        <v>0</v>
      </c>
      <c r="F1289" s="250">
        <f t="shared" si="109"/>
        <v>0</v>
      </c>
      <c r="G1289" s="250">
        <f t="shared" si="110"/>
        <v>0</v>
      </c>
    </row>
    <row r="1290" ht="20" customHeight="1" outlineLevel="2" spans="1:7">
      <c r="A1290" s="253" t="s">
        <v>2296</v>
      </c>
      <c r="B1290" s="254" t="s">
        <v>2297</v>
      </c>
      <c r="C1290" s="255"/>
      <c r="D1290" s="255"/>
      <c r="E1290" s="255"/>
      <c r="F1290" s="250">
        <f t="shared" si="109"/>
        <v>0</v>
      </c>
      <c r="G1290" s="250">
        <f t="shared" si="110"/>
        <v>0</v>
      </c>
    </row>
    <row r="1291" ht="20" customHeight="1" outlineLevel="2" spans="1:7">
      <c r="A1291" s="253" t="s">
        <v>2298</v>
      </c>
      <c r="B1291" s="254" t="s">
        <v>2299</v>
      </c>
      <c r="C1291" s="255"/>
      <c r="D1291" s="255"/>
      <c r="E1291" s="255"/>
      <c r="F1291" s="250">
        <f t="shared" si="109"/>
        <v>0</v>
      </c>
      <c r="G1291" s="250">
        <f t="shared" si="110"/>
        <v>0</v>
      </c>
    </row>
    <row r="1292" ht="20" customHeight="1" outlineLevel="2" spans="1:7">
      <c r="A1292" s="253" t="s">
        <v>2300</v>
      </c>
      <c r="B1292" s="254" t="s">
        <v>2301</v>
      </c>
      <c r="C1292" s="255"/>
      <c r="D1292" s="255"/>
      <c r="E1292" s="255"/>
      <c r="F1292" s="250">
        <f t="shared" si="109"/>
        <v>0</v>
      </c>
      <c r="G1292" s="250">
        <f t="shared" si="110"/>
        <v>0</v>
      </c>
    </row>
    <row r="1293" ht="20" customHeight="1" outlineLevel="1" spans="1:7">
      <c r="A1293" s="251" t="s">
        <v>2302</v>
      </c>
      <c r="B1293" s="252" t="s">
        <v>2303</v>
      </c>
      <c r="C1293" s="198">
        <v>130</v>
      </c>
      <c r="D1293" s="198">
        <f>SUM(D1294:D1296)</f>
        <v>35</v>
      </c>
      <c r="E1293" s="198">
        <f>SUM(E1294:E1296)</f>
        <v>35</v>
      </c>
      <c r="F1293" s="250">
        <f t="shared" si="109"/>
        <v>0.269230769230769</v>
      </c>
      <c r="G1293" s="250">
        <f t="shared" si="110"/>
        <v>1</v>
      </c>
    </row>
    <row r="1294" ht="20" customHeight="1" outlineLevel="2" spans="1:7">
      <c r="A1294" s="253" t="s">
        <v>2304</v>
      </c>
      <c r="B1294" s="254" t="s">
        <v>2305</v>
      </c>
      <c r="C1294" s="255">
        <v>30</v>
      </c>
      <c r="D1294" s="255">
        <v>35</v>
      </c>
      <c r="E1294" s="255">
        <v>35</v>
      </c>
      <c r="F1294" s="250">
        <f t="shared" si="109"/>
        <v>1.16666666666667</v>
      </c>
      <c r="G1294" s="250">
        <f t="shared" si="110"/>
        <v>1</v>
      </c>
    </row>
    <row r="1295" ht="20" customHeight="1" outlineLevel="2" spans="1:7">
      <c r="A1295" s="253" t="s">
        <v>2306</v>
      </c>
      <c r="B1295" s="254" t="s">
        <v>2307</v>
      </c>
      <c r="C1295" s="255">
        <v>100</v>
      </c>
      <c r="D1295" s="255">
        <v>0</v>
      </c>
      <c r="E1295" s="255">
        <v>0</v>
      </c>
      <c r="F1295" s="250">
        <f t="shared" si="109"/>
        <v>0</v>
      </c>
      <c r="G1295" s="250">
        <f t="shared" si="110"/>
        <v>0</v>
      </c>
    </row>
    <row r="1296" ht="20" customHeight="1" outlineLevel="2" spans="1:7">
      <c r="A1296" s="253" t="s">
        <v>2308</v>
      </c>
      <c r="B1296" s="254" t="s">
        <v>2309</v>
      </c>
      <c r="C1296" s="255"/>
      <c r="D1296" s="255"/>
      <c r="E1296" s="255"/>
      <c r="F1296" s="250">
        <f t="shared" si="109"/>
        <v>0</v>
      </c>
      <c r="G1296" s="250">
        <f t="shared" si="110"/>
        <v>0</v>
      </c>
    </row>
    <row r="1297" ht="20" customHeight="1" outlineLevel="1" spans="1:7">
      <c r="A1297" s="251" t="s">
        <v>2310</v>
      </c>
      <c r="B1297" s="252" t="s">
        <v>2311</v>
      </c>
      <c r="C1297" s="198">
        <v>179</v>
      </c>
      <c r="D1297" s="198">
        <f t="shared" ref="D1297:E1297" si="111">SUM(D1298)</f>
        <v>0</v>
      </c>
      <c r="E1297" s="198">
        <f t="shared" si="111"/>
        <v>0</v>
      </c>
      <c r="F1297" s="250">
        <f t="shared" si="109"/>
        <v>0</v>
      </c>
      <c r="G1297" s="250">
        <f t="shared" si="110"/>
        <v>0</v>
      </c>
    </row>
    <row r="1298" ht="20" customHeight="1" outlineLevel="2" spans="1:7">
      <c r="A1298" s="253" t="s">
        <v>2312</v>
      </c>
      <c r="B1298" s="254" t="s">
        <v>2311</v>
      </c>
      <c r="C1298" s="255">
        <v>179</v>
      </c>
      <c r="D1298" s="255">
        <v>0</v>
      </c>
      <c r="E1298" s="255">
        <v>0</v>
      </c>
      <c r="F1298" s="250">
        <f t="shared" ref="F1298" si="112">IF(C1298&gt;0,E1298/C1298,0)</f>
        <v>0</v>
      </c>
      <c r="G1298" s="250">
        <f t="shared" ref="G1298" si="113">IF(D1298&gt;0,E1298/D1298,0)</f>
        <v>0</v>
      </c>
    </row>
    <row r="1299" ht="20" customHeight="1" spans="1:7">
      <c r="A1299" s="249" t="s">
        <v>2313</v>
      </c>
      <c r="B1299" s="85" t="s">
        <v>2314</v>
      </c>
      <c r="C1299" s="198">
        <v>5000</v>
      </c>
      <c r="D1299" s="198"/>
      <c r="E1299" s="198">
        <v>5000</v>
      </c>
      <c r="F1299" s="250">
        <f t="shared" ref="F1299:F1301" si="114">IF(C1299&gt;0,E1299/C1299,0)</f>
        <v>1</v>
      </c>
      <c r="G1299" s="250">
        <f t="shared" ref="G1299:G1301" si="115">IF(D1299&gt;0,E1299/D1299,0)</f>
        <v>0</v>
      </c>
    </row>
    <row r="1300" ht="20" customHeight="1" spans="1:7">
      <c r="A1300" s="249" t="s">
        <v>2315</v>
      </c>
      <c r="B1300" s="85" t="s">
        <v>471</v>
      </c>
      <c r="C1300" s="198">
        <v>2300</v>
      </c>
      <c r="D1300" s="198">
        <f>SUM(D1301,D1303)</f>
        <v>0</v>
      </c>
      <c r="E1300" s="198">
        <f>SUM(E1301,E1303)</f>
        <v>2300</v>
      </c>
      <c r="F1300" s="250">
        <f t="shared" si="114"/>
        <v>1</v>
      </c>
      <c r="G1300" s="250">
        <f t="shared" si="115"/>
        <v>0</v>
      </c>
    </row>
    <row r="1301" ht="20" customHeight="1" outlineLevel="1" spans="1:7">
      <c r="A1301" s="251" t="s">
        <v>2316</v>
      </c>
      <c r="B1301" s="252" t="s">
        <v>2317</v>
      </c>
      <c r="C1301" s="198">
        <v>0</v>
      </c>
      <c r="D1301" s="198">
        <f t="shared" ref="D1301:E1301" si="116">SUM(D1302)</f>
        <v>0</v>
      </c>
      <c r="E1301" s="198">
        <f t="shared" si="116"/>
        <v>0</v>
      </c>
      <c r="F1301" s="250">
        <f t="shared" si="114"/>
        <v>0</v>
      </c>
      <c r="G1301" s="250">
        <f t="shared" si="115"/>
        <v>0</v>
      </c>
    </row>
    <row r="1302" ht="20" customHeight="1" outlineLevel="2" spans="1:7">
      <c r="A1302" s="253" t="s">
        <v>2318</v>
      </c>
      <c r="B1302" s="254" t="s">
        <v>2317</v>
      </c>
      <c r="C1302" s="255"/>
      <c r="D1302" s="255"/>
      <c r="E1302" s="255"/>
      <c r="F1302" s="250">
        <f t="shared" ref="F1302:F1304" si="117">IF(C1302&gt;0,E1302/C1302,0)</f>
        <v>0</v>
      </c>
      <c r="G1302" s="250">
        <f t="shared" ref="G1302:G1304" si="118">IF(D1302&gt;0,E1302/D1302,0)</f>
        <v>0</v>
      </c>
    </row>
    <row r="1303" ht="20" customHeight="1" outlineLevel="1" spans="1:7">
      <c r="A1303" s="251" t="s">
        <v>2319</v>
      </c>
      <c r="B1303" s="252" t="s">
        <v>471</v>
      </c>
      <c r="C1303" s="198">
        <v>2300</v>
      </c>
      <c r="D1303" s="198">
        <f t="shared" ref="D1303:E1303" si="119">SUM(D1304)</f>
        <v>0</v>
      </c>
      <c r="E1303" s="198">
        <f t="shared" si="119"/>
        <v>2300</v>
      </c>
      <c r="F1303" s="250">
        <f t="shared" si="117"/>
        <v>1</v>
      </c>
      <c r="G1303" s="250">
        <f t="shared" si="118"/>
        <v>0</v>
      </c>
    </row>
    <row r="1304" ht="20" customHeight="1" outlineLevel="2" spans="1:7">
      <c r="A1304" s="253" t="s">
        <v>2320</v>
      </c>
      <c r="B1304" s="254" t="s">
        <v>471</v>
      </c>
      <c r="C1304" s="255">
        <v>2300</v>
      </c>
      <c r="D1304" s="255"/>
      <c r="E1304" s="255">
        <v>2300</v>
      </c>
      <c r="F1304" s="250">
        <f t="shared" si="117"/>
        <v>1</v>
      </c>
      <c r="G1304" s="250">
        <f t="shared" si="118"/>
        <v>0</v>
      </c>
    </row>
    <row r="1305" ht="20" customHeight="1" spans="1:7">
      <c r="A1305" s="249" t="s">
        <v>2321</v>
      </c>
      <c r="B1305" s="85" t="s">
        <v>2322</v>
      </c>
      <c r="C1305" s="198">
        <v>0</v>
      </c>
      <c r="D1305" s="198">
        <f t="shared" ref="D1305:E1305" si="120">SUM(D1306,D1307,D1312)</f>
        <v>0</v>
      </c>
      <c r="E1305" s="198">
        <f t="shared" si="120"/>
        <v>0</v>
      </c>
      <c r="F1305" s="250">
        <f t="shared" ref="F1305:F1306" si="121">IF(C1305&gt;0,E1305/C1305,0)</f>
        <v>0</v>
      </c>
      <c r="G1305" s="250">
        <f t="shared" ref="G1305:G1306" si="122">IF(D1305&gt;0,E1305/D1305,0)</f>
        <v>0</v>
      </c>
    </row>
    <row r="1306" ht="20" customHeight="1" outlineLevel="1" spans="1:7">
      <c r="A1306" s="251" t="s">
        <v>2323</v>
      </c>
      <c r="B1306" s="252" t="s">
        <v>2324</v>
      </c>
      <c r="C1306" s="198"/>
      <c r="D1306" s="198"/>
      <c r="E1306" s="198"/>
      <c r="F1306" s="250">
        <f t="shared" si="121"/>
        <v>0</v>
      </c>
      <c r="G1306" s="250">
        <f t="shared" si="122"/>
        <v>0</v>
      </c>
    </row>
    <row r="1307" ht="20" customHeight="1" outlineLevel="1" spans="1:7">
      <c r="A1307" s="251" t="s">
        <v>2325</v>
      </c>
      <c r="B1307" s="252" t="s">
        <v>2326</v>
      </c>
      <c r="C1307" s="198">
        <v>0</v>
      </c>
      <c r="D1307" s="198">
        <f t="shared" ref="D1307:E1307" si="123">SUM(D1308:D1311)</f>
        <v>0</v>
      </c>
      <c r="E1307" s="198">
        <f t="shared" si="123"/>
        <v>0</v>
      </c>
      <c r="F1307" s="250">
        <f t="shared" ref="F1307:F1311" si="124">IF(C1307&gt;0,E1307/C1307,0)</f>
        <v>0</v>
      </c>
      <c r="G1307" s="250">
        <f t="shared" ref="G1307:G1311" si="125">IF(D1307&gt;0,E1307/D1307,0)</f>
        <v>0</v>
      </c>
    </row>
    <row r="1308" ht="20" customHeight="1" outlineLevel="2" spans="1:7">
      <c r="A1308" s="253" t="s">
        <v>2327</v>
      </c>
      <c r="B1308" s="254" t="s">
        <v>2328</v>
      </c>
      <c r="C1308" s="255"/>
      <c r="D1308" s="255"/>
      <c r="E1308" s="255"/>
      <c r="F1308" s="250">
        <f t="shared" si="124"/>
        <v>0</v>
      </c>
      <c r="G1308" s="250">
        <f t="shared" si="125"/>
        <v>0</v>
      </c>
    </row>
    <row r="1309" ht="20" customHeight="1" outlineLevel="2" spans="1:7">
      <c r="A1309" s="253" t="s">
        <v>2329</v>
      </c>
      <c r="B1309" s="254" t="s">
        <v>2330</v>
      </c>
      <c r="C1309" s="255"/>
      <c r="D1309" s="255"/>
      <c r="E1309" s="255"/>
      <c r="F1309" s="250">
        <f t="shared" si="124"/>
        <v>0</v>
      </c>
      <c r="G1309" s="250">
        <f t="shared" si="125"/>
        <v>0</v>
      </c>
    </row>
    <row r="1310" ht="20" customHeight="1" outlineLevel="2" spans="1:7">
      <c r="A1310" s="253" t="s">
        <v>2331</v>
      </c>
      <c r="B1310" s="254" t="s">
        <v>2332</v>
      </c>
      <c r="C1310" s="255"/>
      <c r="D1310" s="255"/>
      <c r="E1310" s="255"/>
      <c r="F1310" s="250">
        <f t="shared" si="124"/>
        <v>0</v>
      </c>
      <c r="G1310" s="250">
        <f t="shared" si="125"/>
        <v>0</v>
      </c>
    </row>
    <row r="1311" ht="20" customHeight="1" outlineLevel="2" spans="1:7">
      <c r="A1311" s="253" t="s">
        <v>2333</v>
      </c>
      <c r="B1311" s="254" t="s">
        <v>2334</v>
      </c>
      <c r="C1311" s="255"/>
      <c r="D1311" s="255"/>
      <c r="E1311" s="255"/>
      <c r="F1311" s="250">
        <f t="shared" si="124"/>
        <v>0</v>
      </c>
      <c r="G1311" s="250">
        <f t="shared" si="125"/>
        <v>0</v>
      </c>
    </row>
    <row r="1312" ht="20" customHeight="1" outlineLevel="1" spans="1:7">
      <c r="A1312" s="251" t="s">
        <v>2335</v>
      </c>
      <c r="B1312" s="252" t="s">
        <v>2336</v>
      </c>
      <c r="C1312" s="198">
        <v>0</v>
      </c>
      <c r="D1312" s="198">
        <f>SUM(D1313:D1316)</f>
        <v>0</v>
      </c>
      <c r="E1312" s="198">
        <f>SUM(E1313:E1316)</f>
        <v>0</v>
      </c>
      <c r="F1312" s="250">
        <f t="shared" ref="F1312:F1318" si="126">IF(C1312&gt;0,E1312/C1312,0)</f>
        <v>0</v>
      </c>
      <c r="G1312" s="250">
        <f t="shared" ref="G1312:G1318" si="127">IF(D1312&gt;0,E1312/D1312,0)</f>
        <v>0</v>
      </c>
    </row>
    <row r="1313" ht="20" customHeight="1" outlineLevel="2" spans="1:7">
      <c r="A1313" s="253" t="s">
        <v>2337</v>
      </c>
      <c r="B1313" s="254" t="s">
        <v>2338</v>
      </c>
      <c r="C1313" s="255"/>
      <c r="D1313" s="255"/>
      <c r="E1313" s="255"/>
      <c r="F1313" s="250">
        <f t="shared" si="126"/>
        <v>0</v>
      </c>
      <c r="G1313" s="250">
        <f t="shared" si="127"/>
        <v>0</v>
      </c>
    </row>
    <row r="1314" ht="20" customHeight="1" outlineLevel="2" spans="1:7">
      <c r="A1314" s="253" t="s">
        <v>2339</v>
      </c>
      <c r="B1314" s="254" t="s">
        <v>2340</v>
      </c>
      <c r="C1314" s="255"/>
      <c r="D1314" s="255"/>
      <c r="E1314" s="255"/>
      <c r="F1314" s="250">
        <f t="shared" si="126"/>
        <v>0</v>
      </c>
      <c r="G1314" s="250">
        <f t="shared" si="127"/>
        <v>0</v>
      </c>
    </row>
    <row r="1315" ht="20" customHeight="1" outlineLevel="2" spans="1:7">
      <c r="A1315" s="253" t="s">
        <v>2341</v>
      </c>
      <c r="B1315" s="254" t="s">
        <v>2342</v>
      </c>
      <c r="C1315" s="255"/>
      <c r="D1315" s="255"/>
      <c r="E1315" s="255"/>
      <c r="F1315" s="250">
        <f t="shared" si="126"/>
        <v>0</v>
      </c>
      <c r="G1315" s="250">
        <f t="shared" si="127"/>
        <v>0</v>
      </c>
    </row>
    <row r="1316" ht="20" customHeight="1" outlineLevel="2" spans="1:7">
      <c r="A1316" s="253" t="s">
        <v>2343</v>
      </c>
      <c r="B1316" s="254" t="s">
        <v>2344</v>
      </c>
      <c r="C1316" s="255"/>
      <c r="D1316" s="255"/>
      <c r="E1316" s="255"/>
      <c r="F1316" s="250">
        <f t="shared" si="126"/>
        <v>0</v>
      </c>
      <c r="G1316" s="250">
        <f t="shared" si="127"/>
        <v>0</v>
      </c>
    </row>
    <row r="1317" ht="20" customHeight="1" spans="1:7">
      <c r="A1317" s="249" t="s">
        <v>2345</v>
      </c>
      <c r="B1317" s="85" t="s">
        <v>2346</v>
      </c>
      <c r="C1317" s="198">
        <v>0</v>
      </c>
      <c r="D1317" s="198">
        <f t="shared" ref="D1317:E1317" si="128">SUM(D1318:D1320)</f>
        <v>0</v>
      </c>
      <c r="E1317" s="198">
        <f t="shared" si="128"/>
        <v>0</v>
      </c>
      <c r="F1317" s="250">
        <f t="shared" si="126"/>
        <v>0</v>
      </c>
      <c r="G1317" s="250">
        <f t="shared" si="127"/>
        <v>0</v>
      </c>
    </row>
    <row r="1318" ht="20" customHeight="1" outlineLevel="1" spans="1:7">
      <c r="A1318" s="251" t="s">
        <v>2347</v>
      </c>
      <c r="B1318" s="252" t="s">
        <v>2348</v>
      </c>
      <c r="C1318" s="198"/>
      <c r="D1318" s="198"/>
      <c r="E1318" s="198"/>
      <c r="F1318" s="250">
        <f t="shared" si="126"/>
        <v>0</v>
      </c>
      <c r="G1318" s="250">
        <f t="shared" si="127"/>
        <v>0</v>
      </c>
    </row>
    <row r="1319" ht="20" customHeight="1" outlineLevel="1" spans="1:7">
      <c r="A1319" s="251" t="s">
        <v>2349</v>
      </c>
      <c r="B1319" s="252" t="s">
        <v>2350</v>
      </c>
      <c r="C1319" s="198"/>
      <c r="D1319" s="198"/>
      <c r="E1319" s="198"/>
      <c r="F1319" s="250">
        <f t="shared" ref="F1319:F1320" si="129">IF(C1319&gt;0,E1319/C1319,0)</f>
        <v>0</v>
      </c>
      <c r="G1319" s="250">
        <f t="shared" ref="G1319:G1320" si="130">IF(D1319&gt;0,E1319/D1319,0)</f>
        <v>0</v>
      </c>
    </row>
    <row r="1320" ht="20" customHeight="1" outlineLevel="1" spans="1:7">
      <c r="A1320" s="251" t="s">
        <v>2351</v>
      </c>
      <c r="B1320" s="252" t="s">
        <v>2352</v>
      </c>
      <c r="C1320" s="198"/>
      <c r="D1320" s="198"/>
      <c r="E1320" s="198"/>
      <c r="F1320" s="250">
        <f t="shared" si="129"/>
        <v>0</v>
      </c>
      <c r="G1320" s="250">
        <f t="shared" si="130"/>
        <v>0</v>
      </c>
    </row>
    <row r="1321" s="184" customFormat="1" ht="20" customHeight="1" spans="1:7">
      <c r="A1321" s="57"/>
      <c r="B1321" s="59"/>
      <c r="C1321" s="255"/>
      <c r="D1321" s="255"/>
      <c r="E1321" s="255"/>
      <c r="F1321" s="250"/>
      <c r="G1321" s="250"/>
    </row>
    <row r="1322" s="184" customFormat="1" ht="20" customHeight="1" spans="1:7">
      <c r="A1322" s="57"/>
      <c r="B1322" s="59"/>
      <c r="C1322" s="255"/>
      <c r="D1322" s="255"/>
      <c r="E1322" s="255"/>
      <c r="F1322" s="250"/>
      <c r="G1322" s="250"/>
    </row>
    <row r="1323" ht="20" customHeight="1" spans="1:7">
      <c r="A1323" s="57"/>
      <c r="B1323" s="60" t="s">
        <v>2353</v>
      </c>
      <c r="C1323" s="86">
        <f>SUM(C6,C235,C275,C294,C384,C436,C492,C549,C677,C750,C827,C850,C957,C1015,C1079,C1099,C1129,C1139,C1184,C1205,C1249,C1299,C1300,C1305,C1317)</f>
        <v>139600</v>
      </c>
      <c r="D1323" s="86">
        <f>SUM(D6,D235,D275,D294,D384,D436,D492,D549,D677,D750,D827,D850,D957,D1015,D1079,D1099,D1129,D1139,D1184,D1205,D1249,D1299,D1300,D1305,D1317)</f>
        <v>143000</v>
      </c>
      <c r="E1323" s="86">
        <f>SUM(E6,E235,E275,E294,E384,E436,E492,E549,E677,E750,E827,E850,E957,E1015,E1079,E1099,E1129,E1139,E1184,E1205,E1249,E1299,E1300,E1305,E1317)</f>
        <v>143500</v>
      </c>
      <c r="F1323" s="250">
        <f t="shared" ref="F1323" si="131">IF(C1323&gt;0,E1323/C1323,0)</f>
        <v>1.02793696275072</v>
      </c>
      <c r="G1323" s="250">
        <f t="shared" ref="G1323" si="132">IF(D1323&gt;0,E1323/D1323,0)</f>
        <v>1.0034965034965</v>
      </c>
    </row>
  </sheetData>
  <autoFilter xmlns:etc="http://www.wps.cn/officeDocument/2017/etCustomData" ref="A5:G1323" etc:filterBottomFollowUsedRange="0">
    <extLst/>
  </autoFilter>
  <mergeCells count="5">
    <mergeCell ref="A2:G2"/>
    <mergeCell ref="A4:B4"/>
    <mergeCell ref="E4:G4"/>
    <mergeCell ref="C4:C5"/>
    <mergeCell ref="D4:D5"/>
  </mergeCells>
  <printOptions horizontalCentered="1"/>
  <pageMargins left="0.313888888888889" right="0.313888888888889" top="0.354166666666667" bottom="0.354166666666667" header="0.313888888888889" footer="0.313888888888889"/>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115"/>
  <sheetViews>
    <sheetView showGridLines="0" showZeros="0" workbookViewId="0">
      <pane ySplit="6" topLeftCell="A77" activePane="bottomLeft" state="frozen"/>
      <selection/>
      <selection pane="bottomLeft" activeCell="D9" sqref="D9"/>
    </sheetView>
  </sheetViews>
  <sheetFormatPr defaultColWidth="9" defaultRowHeight="13.5"/>
  <cols>
    <col min="1" max="1" width="36.125" style="199" customWidth="1"/>
    <col min="2" max="6" width="10.5" style="199" customWidth="1"/>
    <col min="7" max="7" width="29.2" style="199" customWidth="1"/>
    <col min="8" max="12" width="10.1" style="199" customWidth="1"/>
    <col min="13" max="16384" width="9" style="199"/>
  </cols>
  <sheetData>
    <row r="1" s="199" customFormat="1" ht="20" customHeight="1" spans="1:4">
      <c r="A1" s="202" t="s">
        <v>2354</v>
      </c>
      <c r="B1" s="202"/>
      <c r="C1" s="202"/>
      <c r="D1" s="202"/>
    </row>
    <row r="2" s="200" customFormat="1" ht="18" customHeight="1" spans="1:12">
      <c r="A2" s="203" t="s">
        <v>2355</v>
      </c>
      <c r="B2" s="203"/>
      <c r="C2" s="203"/>
      <c r="D2" s="203"/>
      <c r="E2" s="203"/>
      <c r="F2" s="203"/>
      <c r="G2" s="203"/>
      <c r="H2" s="203"/>
      <c r="I2" s="203"/>
      <c r="J2" s="203"/>
      <c r="K2" s="203"/>
      <c r="L2" s="203"/>
    </row>
    <row r="3" s="199" customFormat="1" ht="18" customHeight="1" spans="12:12">
      <c r="L3" s="231" t="s">
        <v>19</v>
      </c>
    </row>
    <row r="4" s="199" customFormat="1" ht="21" customHeight="1" spans="1:12">
      <c r="A4" s="204" t="s">
        <v>2356</v>
      </c>
      <c r="B4" s="205"/>
      <c r="C4" s="205"/>
      <c r="D4" s="205"/>
      <c r="E4" s="205"/>
      <c r="F4" s="206"/>
      <c r="G4" s="204" t="s">
        <v>2357</v>
      </c>
      <c r="H4" s="205"/>
      <c r="I4" s="205"/>
      <c r="J4" s="205"/>
      <c r="K4" s="205"/>
      <c r="L4" s="206"/>
    </row>
    <row r="5" s="199" customFormat="1" ht="21.9" customHeight="1" spans="1:12">
      <c r="A5" s="207" t="s">
        <v>20</v>
      </c>
      <c r="B5" s="46" t="s">
        <v>21</v>
      </c>
      <c r="C5" s="46" t="s">
        <v>22</v>
      </c>
      <c r="D5" s="69" t="s">
        <v>23</v>
      </c>
      <c r="E5" s="69"/>
      <c r="F5" s="69"/>
      <c r="G5" s="208" t="s">
        <v>20</v>
      </c>
      <c r="H5" s="46" t="s">
        <v>21</v>
      </c>
      <c r="I5" s="46" t="s">
        <v>22</v>
      </c>
      <c r="J5" s="69" t="s">
        <v>23</v>
      </c>
      <c r="K5" s="69"/>
      <c r="L5" s="69"/>
    </row>
    <row r="6" s="199" customFormat="1" ht="45.9" customHeight="1" spans="1:12">
      <c r="A6" s="209"/>
      <c r="B6" s="49"/>
      <c r="C6" s="49"/>
      <c r="D6" s="69" t="s">
        <v>26</v>
      </c>
      <c r="E6" s="70" t="s">
        <v>27</v>
      </c>
      <c r="F6" s="70" t="s">
        <v>28</v>
      </c>
      <c r="G6" s="208"/>
      <c r="H6" s="49"/>
      <c r="I6" s="49"/>
      <c r="J6" s="69" t="s">
        <v>26</v>
      </c>
      <c r="K6" s="70" t="s">
        <v>27</v>
      </c>
      <c r="L6" s="70" t="s">
        <v>28</v>
      </c>
    </row>
    <row r="7" s="199" customFormat="1" ht="20.1" customHeight="1" spans="1:12">
      <c r="A7" s="210" t="s">
        <v>2358</v>
      </c>
      <c r="B7" s="211">
        <f>表一!C33</f>
        <v>122000</v>
      </c>
      <c r="C7" s="195">
        <f>表一!D33</f>
        <v>122500</v>
      </c>
      <c r="D7" s="195">
        <f>表一!E33</f>
        <v>130000</v>
      </c>
      <c r="E7" s="212">
        <f t="shared" ref="E7:E70" si="0">IF(B7&gt;0,D7/B7,0)</f>
        <v>1.0655737704918</v>
      </c>
      <c r="F7" s="212">
        <f t="shared" ref="F7:F70" si="1">IF(C7&gt;0,D7/C7,0)</f>
        <v>1.06122448979592</v>
      </c>
      <c r="G7" s="213" t="s">
        <v>2359</v>
      </c>
      <c r="H7" s="195">
        <f>'表二 '!C1323</f>
        <v>139600</v>
      </c>
      <c r="I7" s="195">
        <f>'表二 '!D1323</f>
        <v>143000</v>
      </c>
      <c r="J7" s="195">
        <f>'表二 '!E1323</f>
        <v>143500</v>
      </c>
      <c r="K7" s="232">
        <f t="shared" ref="K7:K9" si="2">IF(H7&gt;0,J7/H7,0)</f>
        <v>1.02793696275072</v>
      </c>
      <c r="L7" s="232">
        <f t="shared" ref="L7:L9" si="3">IF(I7&gt;0,J7/I7,0)</f>
        <v>1.0034965034965</v>
      </c>
    </row>
    <row r="8" s="199" customFormat="1" ht="20.1" customHeight="1" spans="1:12">
      <c r="A8" s="214" t="s">
        <v>2360</v>
      </c>
      <c r="B8" s="215">
        <f>SUM(B9,B80,,B83,B84,B89,B90,B91,B92)</f>
        <v>99233.908</v>
      </c>
      <c r="C8" s="215">
        <f>SUM(C9,C80,,C83,C84,C89,C90,C91,C92)</f>
        <v>93383</v>
      </c>
      <c r="D8" s="215">
        <f>SUM(D9,D80,,D83,D84,D89,D90,D91,D92)</f>
        <v>93576</v>
      </c>
      <c r="E8" s="212">
        <f t="shared" si="0"/>
        <v>0.942984125950174</v>
      </c>
      <c r="F8" s="212">
        <f t="shared" si="1"/>
        <v>1.00206675733271</v>
      </c>
      <c r="G8" s="216" t="s">
        <v>2361</v>
      </c>
      <c r="H8" s="195">
        <f>SUM(H9,H80,H83,H84,H85,H86,H87,H88)</f>
        <v>81634</v>
      </c>
      <c r="I8" s="195">
        <f>SUM(I9,I80,I83,I84,I85,I86,I87,I88)</f>
        <v>72883</v>
      </c>
      <c r="J8" s="195">
        <f t="shared" ref="H8:J8" si="4">SUM(J9,J80,J83,J84,J85,J86,J87,J88)</f>
        <v>80076</v>
      </c>
      <c r="K8" s="232">
        <f t="shared" si="2"/>
        <v>0.980914814905554</v>
      </c>
      <c r="L8" s="232">
        <f t="shared" si="3"/>
        <v>1.0986924248453</v>
      </c>
    </row>
    <row r="9" s="199" customFormat="1" ht="20.1" customHeight="1" spans="1:12">
      <c r="A9" s="217" t="s">
        <v>2362</v>
      </c>
      <c r="B9" s="215">
        <f>SUM(B10,B17,B56)</f>
        <v>56632.908</v>
      </c>
      <c r="C9" s="215">
        <f>SUM(C10,C17,C56)</f>
        <v>61945</v>
      </c>
      <c r="D9" s="215">
        <f>SUM(D10,D17,D56)</f>
        <v>47902</v>
      </c>
      <c r="E9" s="212">
        <f t="shared" si="0"/>
        <v>0.845833309495603</v>
      </c>
      <c r="F9" s="212">
        <f t="shared" si="1"/>
        <v>0.773298894180321</v>
      </c>
      <c r="G9" s="218" t="s">
        <v>2363</v>
      </c>
      <c r="H9" s="219"/>
      <c r="I9" s="219"/>
      <c r="J9" s="219"/>
      <c r="K9" s="232">
        <f t="shared" si="2"/>
        <v>0</v>
      </c>
      <c r="L9" s="232">
        <f t="shared" si="3"/>
        <v>0</v>
      </c>
    </row>
    <row r="10" s="199" customFormat="1" ht="20.1" customHeight="1" spans="1:12">
      <c r="A10" s="217" t="s">
        <v>2364</v>
      </c>
      <c r="B10" s="215">
        <f>SUM(B11:B16)</f>
        <v>20356</v>
      </c>
      <c r="C10" s="215">
        <f>SUM(C11:C16)</f>
        <v>16356</v>
      </c>
      <c r="D10" s="215">
        <f>SUM(D11:D16)</f>
        <v>16356</v>
      </c>
      <c r="E10" s="212">
        <f t="shared" si="0"/>
        <v>0.803497740224013</v>
      </c>
      <c r="F10" s="212">
        <f t="shared" si="1"/>
        <v>1</v>
      </c>
      <c r="G10" s="220"/>
      <c r="H10" s="221"/>
      <c r="I10" s="221"/>
      <c r="J10" s="221"/>
      <c r="K10" s="233"/>
      <c r="L10" s="233"/>
    </row>
    <row r="11" s="199" customFormat="1" ht="20.1" customHeight="1" outlineLevel="1" spans="1:12">
      <c r="A11" s="222" t="s">
        <v>2365</v>
      </c>
      <c r="B11" s="223"/>
      <c r="C11" s="223">
        <v>280</v>
      </c>
      <c r="D11" s="223">
        <v>280</v>
      </c>
      <c r="E11" s="224">
        <f t="shared" si="0"/>
        <v>0</v>
      </c>
      <c r="F11" s="224">
        <f t="shared" si="1"/>
        <v>1</v>
      </c>
      <c r="G11" s="220"/>
      <c r="H11" s="221"/>
      <c r="I11" s="221"/>
      <c r="J11" s="221"/>
      <c r="K11" s="233"/>
      <c r="L11" s="233"/>
    </row>
    <row r="12" s="199" customFormat="1" ht="20.1" customHeight="1" outlineLevel="1" spans="1:12">
      <c r="A12" s="222" t="s">
        <v>2366</v>
      </c>
      <c r="B12" s="223"/>
      <c r="C12" s="223"/>
      <c r="D12" s="223"/>
      <c r="E12" s="224">
        <f t="shared" si="0"/>
        <v>0</v>
      </c>
      <c r="F12" s="224">
        <f t="shared" si="1"/>
        <v>0</v>
      </c>
      <c r="G12" s="220"/>
      <c r="H12" s="221"/>
      <c r="I12" s="221"/>
      <c r="J12" s="221"/>
      <c r="K12" s="233"/>
      <c r="L12" s="233"/>
    </row>
    <row r="13" s="199" customFormat="1" ht="20.1" customHeight="1" outlineLevel="1" spans="1:12">
      <c r="A13" s="222" t="s">
        <v>2367</v>
      </c>
      <c r="B13" s="223">
        <v>291</v>
      </c>
      <c r="C13" s="223">
        <v>291</v>
      </c>
      <c r="D13" s="223">
        <v>291</v>
      </c>
      <c r="E13" s="224">
        <f t="shared" si="0"/>
        <v>1</v>
      </c>
      <c r="F13" s="224">
        <f t="shared" si="1"/>
        <v>1</v>
      </c>
      <c r="G13" s="220" t="s">
        <v>55</v>
      </c>
      <c r="H13" s="221"/>
      <c r="I13" s="221"/>
      <c r="J13" s="221"/>
      <c r="K13" s="233"/>
      <c r="L13" s="233"/>
    </row>
    <row r="14" s="199" customFormat="1" ht="20.1" customHeight="1" outlineLevel="1" spans="1:12">
      <c r="A14" s="222" t="s">
        <v>2368</v>
      </c>
      <c r="B14" s="223"/>
      <c r="C14" s="223"/>
      <c r="D14" s="223"/>
      <c r="E14" s="224">
        <f t="shared" si="0"/>
        <v>0</v>
      </c>
      <c r="F14" s="224">
        <f t="shared" si="1"/>
        <v>0</v>
      </c>
      <c r="G14" s="220" t="s">
        <v>55</v>
      </c>
      <c r="H14" s="221"/>
      <c r="I14" s="221"/>
      <c r="J14" s="221"/>
      <c r="K14" s="233"/>
      <c r="L14" s="233"/>
    </row>
    <row r="15" s="199" customFormat="1" ht="20.1" customHeight="1" outlineLevel="1" spans="1:12">
      <c r="A15" s="222" t="s">
        <v>2369</v>
      </c>
      <c r="B15" s="223">
        <v>1079</v>
      </c>
      <c r="C15" s="223">
        <v>1079</v>
      </c>
      <c r="D15" s="223">
        <v>1079</v>
      </c>
      <c r="E15" s="224">
        <f t="shared" si="0"/>
        <v>1</v>
      </c>
      <c r="F15" s="224">
        <f t="shared" si="1"/>
        <v>1</v>
      </c>
      <c r="G15" s="220" t="s">
        <v>55</v>
      </c>
      <c r="H15" s="221"/>
      <c r="I15" s="221"/>
      <c r="J15" s="221"/>
      <c r="K15" s="233"/>
      <c r="L15" s="233"/>
    </row>
    <row r="16" s="199" customFormat="1" ht="20.1" customHeight="1" outlineLevel="1" spans="1:12">
      <c r="A16" s="222" t="s">
        <v>2370</v>
      </c>
      <c r="B16" s="223">
        <v>18986</v>
      </c>
      <c r="C16" s="223">
        <v>14706</v>
      </c>
      <c r="D16" s="223">
        <v>14706</v>
      </c>
      <c r="E16" s="224">
        <f t="shared" si="0"/>
        <v>0.774570736332034</v>
      </c>
      <c r="F16" s="224">
        <f t="shared" si="1"/>
        <v>1</v>
      </c>
      <c r="G16" s="220" t="s">
        <v>55</v>
      </c>
      <c r="H16" s="221"/>
      <c r="I16" s="221"/>
      <c r="J16" s="221"/>
      <c r="K16" s="233"/>
      <c r="L16" s="233"/>
    </row>
    <row r="17" s="199" customFormat="1" ht="20.1" customHeight="1" spans="1:12">
      <c r="A17" s="214" t="s">
        <v>2371</v>
      </c>
      <c r="B17" s="215">
        <f>SUM(B18:B55)</f>
        <v>33141.95</v>
      </c>
      <c r="C17" s="215">
        <f>SUM(C18:C55)</f>
        <v>20611</v>
      </c>
      <c r="D17" s="215">
        <f>SUM(D18:D55)</f>
        <v>28405</v>
      </c>
      <c r="E17" s="212">
        <f t="shared" si="0"/>
        <v>0.857070872413965</v>
      </c>
      <c r="F17" s="212">
        <f t="shared" si="1"/>
        <v>1.37814759109214</v>
      </c>
      <c r="G17" s="220" t="s">
        <v>55</v>
      </c>
      <c r="H17" s="221"/>
      <c r="I17" s="221"/>
      <c r="J17" s="221"/>
      <c r="K17" s="233"/>
      <c r="L17" s="233"/>
    </row>
    <row r="18" s="199" customFormat="1" ht="20.1" customHeight="1" outlineLevel="1" spans="1:12">
      <c r="A18" s="222" t="s">
        <v>2372</v>
      </c>
      <c r="B18" s="223"/>
      <c r="C18" s="223"/>
      <c r="D18" s="223"/>
      <c r="E18" s="224">
        <f t="shared" si="0"/>
        <v>0</v>
      </c>
      <c r="F18" s="224">
        <f t="shared" si="1"/>
        <v>0</v>
      </c>
      <c r="G18" s="220" t="s">
        <v>55</v>
      </c>
      <c r="H18" s="221"/>
      <c r="I18" s="221"/>
      <c r="J18" s="221"/>
      <c r="K18" s="233"/>
      <c r="L18" s="233"/>
    </row>
    <row r="19" s="199" customFormat="1" ht="20.1" customHeight="1" outlineLevel="1" spans="1:12">
      <c r="A19" s="225" t="s">
        <v>2373</v>
      </c>
      <c r="B19" s="223">
        <v>228</v>
      </c>
      <c r="C19" s="223">
        <v>228</v>
      </c>
      <c r="D19" s="223">
        <v>228</v>
      </c>
      <c r="E19" s="224">
        <f t="shared" si="0"/>
        <v>1</v>
      </c>
      <c r="F19" s="224">
        <f t="shared" si="1"/>
        <v>1</v>
      </c>
      <c r="G19" s="220" t="s">
        <v>55</v>
      </c>
      <c r="H19" s="221"/>
      <c r="I19" s="221"/>
      <c r="J19" s="221"/>
      <c r="K19" s="233"/>
      <c r="L19" s="233"/>
    </row>
    <row r="20" s="199" customFormat="1" ht="20.1" customHeight="1" outlineLevel="1" spans="1:12">
      <c r="A20" s="226" t="s">
        <v>2374</v>
      </c>
      <c r="B20" s="223">
        <v>3258</v>
      </c>
      <c r="C20" s="223">
        <v>3258</v>
      </c>
      <c r="D20" s="223">
        <v>3258</v>
      </c>
      <c r="E20" s="224">
        <f t="shared" si="0"/>
        <v>1</v>
      </c>
      <c r="F20" s="224">
        <f t="shared" si="1"/>
        <v>1</v>
      </c>
      <c r="G20" s="220" t="s">
        <v>55</v>
      </c>
      <c r="H20" s="221"/>
      <c r="I20" s="221"/>
      <c r="J20" s="221"/>
      <c r="K20" s="233"/>
      <c r="L20" s="233"/>
    </row>
    <row r="21" s="199" customFormat="1" ht="20.1" customHeight="1" outlineLevel="1" spans="1:12">
      <c r="A21" s="226" t="s">
        <v>2375</v>
      </c>
      <c r="B21" s="223">
        <v>24</v>
      </c>
      <c r="C21" s="223">
        <v>24</v>
      </c>
      <c r="D21" s="223">
        <v>24</v>
      </c>
      <c r="E21" s="224">
        <f t="shared" si="0"/>
        <v>1</v>
      </c>
      <c r="F21" s="224">
        <f t="shared" si="1"/>
        <v>1</v>
      </c>
      <c r="G21" s="220" t="s">
        <v>55</v>
      </c>
      <c r="H21" s="221"/>
      <c r="I21" s="221"/>
      <c r="J21" s="221"/>
      <c r="K21" s="233"/>
      <c r="L21" s="233"/>
    </row>
    <row r="22" s="199" customFormat="1" ht="20.1" customHeight="1" outlineLevel="1" spans="1:12">
      <c r="A22" s="226" t="s">
        <v>2376</v>
      </c>
      <c r="B22" s="223"/>
      <c r="C22" s="223"/>
      <c r="D22" s="223"/>
      <c r="E22" s="224">
        <f t="shared" si="0"/>
        <v>0</v>
      </c>
      <c r="F22" s="224">
        <f t="shared" si="1"/>
        <v>0</v>
      </c>
      <c r="G22" s="220" t="s">
        <v>55</v>
      </c>
      <c r="H22" s="221"/>
      <c r="I22" s="221"/>
      <c r="J22" s="221"/>
      <c r="K22" s="233"/>
      <c r="L22" s="233"/>
    </row>
    <row r="23" s="199" customFormat="1" ht="20.1" customHeight="1" outlineLevel="1" spans="1:12">
      <c r="A23" s="226" t="s">
        <v>2377</v>
      </c>
      <c r="B23" s="223">
        <v>13</v>
      </c>
      <c r="C23" s="223">
        <v>13</v>
      </c>
      <c r="D23" s="223">
        <v>13</v>
      </c>
      <c r="E23" s="224">
        <f t="shared" si="0"/>
        <v>1</v>
      </c>
      <c r="F23" s="224">
        <f t="shared" si="1"/>
        <v>1</v>
      </c>
      <c r="G23" s="220" t="s">
        <v>55</v>
      </c>
      <c r="H23" s="221"/>
      <c r="I23" s="221"/>
      <c r="J23" s="221"/>
      <c r="K23" s="233"/>
      <c r="L23" s="233"/>
    </row>
    <row r="24" s="199" customFormat="1" ht="20.1" customHeight="1" outlineLevel="1" spans="1:12">
      <c r="A24" s="226" t="s">
        <v>2378</v>
      </c>
      <c r="B24" s="223"/>
      <c r="C24" s="223"/>
      <c r="D24" s="223"/>
      <c r="E24" s="224">
        <f t="shared" si="0"/>
        <v>0</v>
      </c>
      <c r="F24" s="224">
        <f t="shared" si="1"/>
        <v>0</v>
      </c>
      <c r="G24" s="227" t="s">
        <v>55</v>
      </c>
      <c r="H24" s="223"/>
      <c r="I24" s="223"/>
      <c r="J24" s="223"/>
      <c r="K24" s="233"/>
      <c r="L24" s="233"/>
    </row>
    <row r="25" s="199" customFormat="1" ht="20.1" customHeight="1" outlineLevel="1" spans="1:12">
      <c r="A25" s="226" t="s">
        <v>2379</v>
      </c>
      <c r="B25" s="223"/>
      <c r="C25" s="223"/>
      <c r="D25" s="223"/>
      <c r="E25" s="224">
        <f t="shared" si="0"/>
        <v>0</v>
      </c>
      <c r="F25" s="224">
        <f t="shared" si="1"/>
        <v>0</v>
      </c>
      <c r="G25" s="227" t="s">
        <v>55</v>
      </c>
      <c r="H25" s="223"/>
      <c r="I25" s="223"/>
      <c r="J25" s="223"/>
      <c r="K25" s="233"/>
      <c r="L25" s="233"/>
    </row>
    <row r="26" s="199" customFormat="1" ht="20.1" customHeight="1" outlineLevel="1" spans="1:12">
      <c r="A26" s="226" t="s">
        <v>2380</v>
      </c>
      <c r="B26" s="223">
        <v>424</v>
      </c>
      <c r="C26" s="223">
        <v>424</v>
      </c>
      <c r="D26" s="223">
        <v>424</v>
      </c>
      <c r="E26" s="224">
        <f t="shared" si="0"/>
        <v>1</v>
      </c>
      <c r="F26" s="224">
        <f t="shared" si="1"/>
        <v>1</v>
      </c>
      <c r="G26" s="228" t="s">
        <v>55</v>
      </c>
      <c r="H26" s="223"/>
      <c r="I26" s="223"/>
      <c r="J26" s="223"/>
      <c r="K26" s="233"/>
      <c r="L26" s="233"/>
    </row>
    <row r="27" s="199" customFormat="1" ht="20.1" customHeight="1" outlineLevel="1" spans="1:12">
      <c r="A27" s="226" t="s">
        <v>2381</v>
      </c>
      <c r="B27" s="223">
        <v>590</v>
      </c>
      <c r="C27" s="223">
        <v>590</v>
      </c>
      <c r="D27" s="223">
        <v>590</v>
      </c>
      <c r="E27" s="224">
        <f t="shared" si="0"/>
        <v>1</v>
      </c>
      <c r="F27" s="224">
        <f t="shared" si="1"/>
        <v>1</v>
      </c>
      <c r="G27" s="227" t="s">
        <v>55</v>
      </c>
      <c r="H27" s="223"/>
      <c r="I27" s="223"/>
      <c r="J27" s="223"/>
      <c r="K27" s="233"/>
      <c r="L27" s="233"/>
    </row>
    <row r="28" s="199" customFormat="1" ht="20.1" customHeight="1" outlineLevel="1" spans="1:12">
      <c r="A28" s="226" t="s">
        <v>2382</v>
      </c>
      <c r="B28" s="223"/>
      <c r="C28" s="223"/>
      <c r="D28" s="223"/>
      <c r="E28" s="224">
        <f t="shared" si="0"/>
        <v>0</v>
      </c>
      <c r="F28" s="224">
        <f t="shared" si="1"/>
        <v>0</v>
      </c>
      <c r="G28" s="227" t="s">
        <v>55</v>
      </c>
      <c r="H28" s="223"/>
      <c r="I28" s="223"/>
      <c r="J28" s="223"/>
      <c r="K28" s="233"/>
      <c r="L28" s="233"/>
    </row>
    <row r="29" s="199" customFormat="1" ht="20.1" customHeight="1" outlineLevel="1" spans="1:12">
      <c r="A29" s="226" t="s">
        <v>2383</v>
      </c>
      <c r="B29" s="223"/>
      <c r="C29" s="223"/>
      <c r="D29" s="223"/>
      <c r="E29" s="224">
        <f t="shared" si="0"/>
        <v>0</v>
      </c>
      <c r="F29" s="224">
        <f t="shared" si="1"/>
        <v>0</v>
      </c>
      <c r="G29" s="227" t="s">
        <v>55</v>
      </c>
      <c r="H29" s="223"/>
      <c r="I29" s="223"/>
      <c r="J29" s="223"/>
      <c r="K29" s="233"/>
      <c r="L29" s="233"/>
    </row>
    <row r="30" s="199" customFormat="1" ht="20.1" customHeight="1" outlineLevel="1" spans="1:12">
      <c r="A30" s="226" t="s">
        <v>2384</v>
      </c>
      <c r="B30" s="223">
        <v>1063</v>
      </c>
      <c r="C30" s="223">
        <v>1063</v>
      </c>
      <c r="D30" s="223">
        <v>1063</v>
      </c>
      <c r="E30" s="224">
        <f t="shared" si="0"/>
        <v>1</v>
      </c>
      <c r="F30" s="224">
        <f t="shared" si="1"/>
        <v>1</v>
      </c>
      <c r="G30" s="227" t="s">
        <v>55</v>
      </c>
      <c r="H30" s="223"/>
      <c r="I30" s="223"/>
      <c r="J30" s="223"/>
      <c r="K30" s="233"/>
      <c r="L30" s="233"/>
    </row>
    <row r="31" s="199" customFormat="1" ht="20.1" customHeight="1" outlineLevel="1" spans="1:12">
      <c r="A31" s="229" t="s">
        <v>2385</v>
      </c>
      <c r="B31" s="223"/>
      <c r="C31" s="223"/>
      <c r="D31" s="223"/>
      <c r="E31" s="224">
        <f t="shared" si="0"/>
        <v>0</v>
      </c>
      <c r="F31" s="224">
        <f t="shared" si="1"/>
        <v>0</v>
      </c>
      <c r="G31" s="227" t="s">
        <v>55</v>
      </c>
      <c r="H31" s="223"/>
      <c r="I31" s="223"/>
      <c r="J31" s="223"/>
      <c r="K31" s="233"/>
      <c r="L31" s="233"/>
    </row>
    <row r="32" s="199" customFormat="1" ht="20.1" customHeight="1" outlineLevel="1" spans="1:12">
      <c r="A32" s="229" t="s">
        <v>2386</v>
      </c>
      <c r="B32" s="223"/>
      <c r="C32" s="223"/>
      <c r="D32" s="223"/>
      <c r="E32" s="224">
        <f t="shared" si="0"/>
        <v>0</v>
      </c>
      <c r="F32" s="224">
        <f t="shared" si="1"/>
        <v>0</v>
      </c>
      <c r="G32" s="227" t="s">
        <v>55</v>
      </c>
      <c r="H32" s="223"/>
      <c r="I32" s="223"/>
      <c r="J32" s="223"/>
      <c r="K32" s="233"/>
      <c r="L32" s="233"/>
    </row>
    <row r="33" s="199" customFormat="1" ht="20.1" customHeight="1" outlineLevel="1" spans="1:12">
      <c r="A33" s="229" t="s">
        <v>2387</v>
      </c>
      <c r="B33" s="223"/>
      <c r="C33" s="223"/>
      <c r="D33" s="223"/>
      <c r="E33" s="224">
        <f t="shared" si="0"/>
        <v>0</v>
      </c>
      <c r="F33" s="224">
        <f t="shared" si="1"/>
        <v>0</v>
      </c>
      <c r="G33" s="227" t="s">
        <v>55</v>
      </c>
      <c r="H33" s="223"/>
      <c r="I33" s="223"/>
      <c r="J33" s="223"/>
      <c r="K33" s="233"/>
      <c r="L33" s="233"/>
    </row>
    <row r="34" s="199" customFormat="1" ht="20.1" customHeight="1" outlineLevel="1" spans="1:12">
      <c r="A34" s="229" t="s">
        <v>2388</v>
      </c>
      <c r="B34" s="223"/>
      <c r="C34" s="223"/>
      <c r="D34" s="223"/>
      <c r="E34" s="224">
        <f t="shared" si="0"/>
        <v>0</v>
      </c>
      <c r="F34" s="224">
        <f t="shared" si="1"/>
        <v>0</v>
      </c>
      <c r="G34" s="227" t="s">
        <v>55</v>
      </c>
      <c r="H34" s="223"/>
      <c r="I34" s="223"/>
      <c r="J34" s="223"/>
      <c r="K34" s="233"/>
      <c r="L34" s="233"/>
    </row>
    <row r="35" s="199" customFormat="1" ht="20.1" customHeight="1" outlineLevel="1" spans="1:12">
      <c r="A35" s="229" t="s">
        <v>2389</v>
      </c>
      <c r="B35" s="223">
        <v>1573</v>
      </c>
      <c r="C35" s="223">
        <v>1573</v>
      </c>
      <c r="D35" s="223">
        <v>1573</v>
      </c>
      <c r="E35" s="224">
        <f t="shared" si="0"/>
        <v>1</v>
      </c>
      <c r="F35" s="224">
        <f t="shared" si="1"/>
        <v>1</v>
      </c>
      <c r="G35" s="220" t="s">
        <v>55</v>
      </c>
      <c r="H35" s="221"/>
      <c r="I35" s="221"/>
      <c r="J35" s="221"/>
      <c r="K35" s="233"/>
      <c r="L35" s="233"/>
    </row>
    <row r="36" s="199" customFormat="1" ht="20.1" customHeight="1" outlineLevel="1" spans="1:12">
      <c r="A36" s="229" t="s">
        <v>2390</v>
      </c>
      <c r="B36" s="223">
        <v>10</v>
      </c>
      <c r="C36" s="223">
        <v>10</v>
      </c>
      <c r="D36" s="223">
        <v>10</v>
      </c>
      <c r="E36" s="224">
        <f t="shared" si="0"/>
        <v>1</v>
      </c>
      <c r="F36" s="224">
        <f t="shared" si="1"/>
        <v>1</v>
      </c>
      <c r="G36" s="220" t="s">
        <v>55</v>
      </c>
      <c r="H36" s="221"/>
      <c r="I36" s="221"/>
      <c r="J36" s="221"/>
      <c r="K36" s="233"/>
      <c r="L36" s="233"/>
    </row>
    <row r="37" s="199" customFormat="1" ht="20.1" customHeight="1" outlineLevel="1" spans="1:12">
      <c r="A37" s="229" t="s">
        <v>2391</v>
      </c>
      <c r="B37" s="223">
        <v>16.6</v>
      </c>
      <c r="C37" s="223">
        <v>17</v>
      </c>
      <c r="D37" s="223">
        <v>17</v>
      </c>
      <c r="E37" s="224">
        <f t="shared" si="0"/>
        <v>1.02409638554217</v>
      </c>
      <c r="F37" s="224">
        <f t="shared" si="1"/>
        <v>1</v>
      </c>
      <c r="G37" s="220" t="s">
        <v>55</v>
      </c>
      <c r="H37" s="221"/>
      <c r="I37" s="221"/>
      <c r="J37" s="221"/>
      <c r="K37" s="233"/>
      <c r="L37" s="233"/>
    </row>
    <row r="38" s="199" customFormat="1" ht="20.1" customHeight="1" outlineLevel="1" spans="1:12">
      <c r="A38" s="229" t="s">
        <v>2392</v>
      </c>
      <c r="B38" s="223">
        <v>6079.67</v>
      </c>
      <c r="C38" s="223">
        <v>8470</v>
      </c>
      <c r="D38" s="223">
        <v>6080</v>
      </c>
      <c r="E38" s="224">
        <f t="shared" si="0"/>
        <v>1.00005427926187</v>
      </c>
      <c r="F38" s="224">
        <f t="shared" si="1"/>
        <v>0.717827626918536</v>
      </c>
      <c r="G38" s="220" t="s">
        <v>55</v>
      </c>
      <c r="H38" s="221"/>
      <c r="I38" s="221"/>
      <c r="J38" s="221"/>
      <c r="K38" s="233"/>
      <c r="L38" s="233"/>
    </row>
    <row r="39" s="199" customFormat="1" ht="20.1" customHeight="1" outlineLevel="1" spans="1:12">
      <c r="A39" s="229" t="s">
        <v>2393</v>
      </c>
      <c r="B39" s="223">
        <v>1136.5</v>
      </c>
      <c r="C39" s="223">
        <v>1137</v>
      </c>
      <c r="D39" s="223">
        <v>1137</v>
      </c>
      <c r="E39" s="224">
        <f t="shared" si="0"/>
        <v>1.00043994720634</v>
      </c>
      <c r="F39" s="224">
        <f t="shared" si="1"/>
        <v>1</v>
      </c>
      <c r="G39" s="220" t="s">
        <v>55</v>
      </c>
      <c r="H39" s="221"/>
      <c r="I39" s="221"/>
      <c r="J39" s="221"/>
      <c r="K39" s="233"/>
      <c r="L39" s="233"/>
    </row>
    <row r="40" s="199" customFormat="1" ht="20.1" customHeight="1" outlineLevel="1" spans="1:12">
      <c r="A40" s="229" t="s">
        <v>2394</v>
      </c>
      <c r="B40" s="223"/>
      <c r="C40" s="223"/>
      <c r="D40" s="223"/>
      <c r="E40" s="224">
        <f t="shared" si="0"/>
        <v>0</v>
      </c>
      <c r="F40" s="224">
        <f t="shared" si="1"/>
        <v>0</v>
      </c>
      <c r="G40" s="220" t="s">
        <v>55</v>
      </c>
      <c r="H40" s="221"/>
      <c r="I40" s="221"/>
      <c r="J40" s="221"/>
      <c r="K40" s="233"/>
      <c r="L40" s="233"/>
    </row>
    <row r="41" s="199" customFormat="1" ht="20.1" customHeight="1" outlineLevel="1" spans="1:12">
      <c r="A41" s="229" t="s">
        <v>2395</v>
      </c>
      <c r="B41" s="223">
        <v>2.74</v>
      </c>
      <c r="C41" s="223">
        <v>3</v>
      </c>
      <c r="D41" s="223">
        <v>3</v>
      </c>
      <c r="E41" s="224">
        <f t="shared" si="0"/>
        <v>1.09489051094891</v>
      </c>
      <c r="F41" s="224">
        <f t="shared" si="1"/>
        <v>1</v>
      </c>
      <c r="G41" s="220" t="s">
        <v>55</v>
      </c>
      <c r="H41" s="221"/>
      <c r="I41" s="221"/>
      <c r="J41" s="221"/>
      <c r="K41" s="233"/>
      <c r="L41" s="233"/>
    </row>
    <row r="42" s="199" customFormat="1" ht="20.1" customHeight="1" outlineLevel="1" spans="1:12">
      <c r="A42" s="229" t="s">
        <v>2396</v>
      </c>
      <c r="B42" s="223">
        <v>506.86</v>
      </c>
      <c r="C42" s="223">
        <v>507</v>
      </c>
      <c r="D42" s="223">
        <v>507</v>
      </c>
      <c r="E42" s="224">
        <f t="shared" si="0"/>
        <v>1.0002762103934</v>
      </c>
      <c r="F42" s="224">
        <f t="shared" si="1"/>
        <v>1</v>
      </c>
      <c r="G42" s="220" t="s">
        <v>55</v>
      </c>
      <c r="H42" s="221"/>
      <c r="I42" s="221"/>
      <c r="J42" s="221"/>
      <c r="K42" s="233"/>
      <c r="L42" s="233"/>
    </row>
    <row r="43" s="199" customFormat="1" ht="20.1" customHeight="1" outlineLevel="1" spans="1:12">
      <c r="A43" s="229" t="s">
        <v>2397</v>
      </c>
      <c r="B43" s="223">
        <v>361.08</v>
      </c>
      <c r="C43" s="223">
        <v>361</v>
      </c>
      <c r="D43" s="223">
        <v>361</v>
      </c>
      <c r="E43" s="224">
        <f t="shared" si="0"/>
        <v>0.999778442450427</v>
      </c>
      <c r="F43" s="224">
        <f t="shared" si="1"/>
        <v>1</v>
      </c>
      <c r="G43" s="220" t="s">
        <v>55</v>
      </c>
      <c r="H43" s="221"/>
      <c r="I43" s="221"/>
      <c r="J43" s="221"/>
      <c r="K43" s="233"/>
      <c r="L43" s="233"/>
    </row>
    <row r="44" s="199" customFormat="1" ht="20.1" customHeight="1" outlineLevel="1" spans="1:12">
      <c r="A44" s="229" t="s">
        <v>2398</v>
      </c>
      <c r="B44" s="223"/>
      <c r="C44" s="223"/>
      <c r="D44" s="223"/>
      <c r="E44" s="224">
        <f t="shared" si="0"/>
        <v>0</v>
      </c>
      <c r="F44" s="224">
        <f t="shared" si="1"/>
        <v>0</v>
      </c>
      <c r="G44" s="220" t="s">
        <v>55</v>
      </c>
      <c r="H44" s="221"/>
      <c r="I44" s="221"/>
      <c r="J44" s="221"/>
      <c r="K44" s="233"/>
      <c r="L44" s="233"/>
    </row>
    <row r="45" s="199" customFormat="1" ht="20.1" customHeight="1" outlineLevel="1" spans="1:12">
      <c r="A45" s="229" t="s">
        <v>2399</v>
      </c>
      <c r="B45" s="223">
        <v>10</v>
      </c>
      <c r="C45" s="223">
        <v>10</v>
      </c>
      <c r="D45" s="223">
        <v>10</v>
      </c>
      <c r="E45" s="224">
        <f t="shared" si="0"/>
        <v>1</v>
      </c>
      <c r="F45" s="224">
        <f t="shared" si="1"/>
        <v>1</v>
      </c>
      <c r="G45" s="220" t="s">
        <v>55</v>
      </c>
      <c r="H45" s="221"/>
      <c r="I45" s="221"/>
      <c r="J45" s="221"/>
      <c r="K45" s="233"/>
      <c r="L45" s="233"/>
    </row>
    <row r="46" s="199" customFormat="1" ht="20.1" customHeight="1" outlineLevel="1" spans="1:12">
      <c r="A46" s="229" t="s">
        <v>2400</v>
      </c>
      <c r="B46" s="223"/>
      <c r="C46" s="223"/>
      <c r="D46" s="223"/>
      <c r="E46" s="224">
        <f t="shared" si="0"/>
        <v>0</v>
      </c>
      <c r="F46" s="224">
        <f t="shared" si="1"/>
        <v>0</v>
      </c>
      <c r="G46" s="220" t="s">
        <v>55</v>
      </c>
      <c r="H46" s="221"/>
      <c r="I46" s="221"/>
      <c r="J46" s="221"/>
      <c r="K46" s="233"/>
      <c r="L46" s="233"/>
    </row>
    <row r="47" s="199" customFormat="1" ht="20.1" customHeight="1" outlineLevel="1" spans="1:12">
      <c r="A47" s="229" t="s">
        <v>2401</v>
      </c>
      <c r="B47" s="223"/>
      <c r="C47" s="223"/>
      <c r="D47" s="223"/>
      <c r="E47" s="224">
        <f t="shared" si="0"/>
        <v>0</v>
      </c>
      <c r="F47" s="224">
        <f t="shared" si="1"/>
        <v>0</v>
      </c>
      <c r="G47" s="220" t="s">
        <v>55</v>
      </c>
      <c r="H47" s="221"/>
      <c r="I47" s="221"/>
      <c r="J47" s="221"/>
      <c r="K47" s="233"/>
      <c r="L47" s="233"/>
    </row>
    <row r="48" s="199" customFormat="1" ht="20.1" customHeight="1" outlineLevel="1" spans="1:12">
      <c r="A48" s="229" t="s">
        <v>2402</v>
      </c>
      <c r="B48" s="223">
        <v>343</v>
      </c>
      <c r="C48" s="223">
        <v>343</v>
      </c>
      <c r="D48" s="223">
        <v>343</v>
      </c>
      <c r="E48" s="224">
        <f t="shared" si="0"/>
        <v>1</v>
      </c>
      <c r="F48" s="224">
        <f t="shared" si="1"/>
        <v>1</v>
      </c>
      <c r="G48" s="220" t="s">
        <v>55</v>
      </c>
      <c r="H48" s="221"/>
      <c r="I48" s="221"/>
      <c r="J48" s="221"/>
      <c r="K48" s="233"/>
      <c r="L48" s="233"/>
    </row>
    <row r="49" s="199" customFormat="1" ht="20.1" customHeight="1" outlineLevel="1" spans="1:12">
      <c r="A49" s="229" t="s">
        <v>2403</v>
      </c>
      <c r="B49" s="223">
        <v>3.5</v>
      </c>
      <c r="C49" s="223">
        <v>4</v>
      </c>
      <c r="D49" s="223">
        <v>4</v>
      </c>
      <c r="E49" s="224">
        <f t="shared" si="0"/>
        <v>1.14285714285714</v>
      </c>
      <c r="F49" s="224">
        <f t="shared" si="1"/>
        <v>1</v>
      </c>
      <c r="G49" s="227" t="s">
        <v>55</v>
      </c>
      <c r="H49" s="223"/>
      <c r="I49" s="223"/>
      <c r="J49" s="223"/>
      <c r="K49" s="233"/>
      <c r="L49" s="233"/>
    </row>
    <row r="50" s="199" customFormat="1" ht="20.1" customHeight="1" outlineLevel="1" spans="1:12">
      <c r="A50" s="229" t="s">
        <v>2404</v>
      </c>
      <c r="B50" s="223"/>
      <c r="C50" s="223"/>
      <c r="D50" s="223"/>
      <c r="E50" s="224">
        <f t="shared" si="0"/>
        <v>0</v>
      </c>
      <c r="F50" s="224">
        <f t="shared" si="1"/>
        <v>0</v>
      </c>
      <c r="G50" s="227"/>
      <c r="H50" s="223"/>
      <c r="I50" s="223"/>
      <c r="J50" s="223"/>
      <c r="K50" s="233"/>
      <c r="L50" s="233"/>
    </row>
    <row r="51" s="199" customFormat="1" ht="20.1" customHeight="1" outlineLevel="1" spans="1:12">
      <c r="A51" s="229" t="s">
        <v>2405</v>
      </c>
      <c r="B51" s="223"/>
      <c r="C51" s="223"/>
      <c r="D51" s="223"/>
      <c r="E51" s="224">
        <f t="shared" si="0"/>
        <v>0</v>
      </c>
      <c r="F51" s="224">
        <f t="shared" si="1"/>
        <v>0</v>
      </c>
      <c r="G51" s="227" t="s">
        <v>55</v>
      </c>
      <c r="H51" s="223"/>
      <c r="I51" s="223"/>
      <c r="J51" s="223"/>
      <c r="K51" s="233"/>
      <c r="L51" s="233"/>
    </row>
    <row r="52" s="199" customFormat="1" ht="20.1" customHeight="1" outlineLevel="1" spans="1:12">
      <c r="A52" s="229" t="s">
        <v>2406</v>
      </c>
      <c r="B52" s="223">
        <v>1564</v>
      </c>
      <c r="C52" s="223">
        <v>1564</v>
      </c>
      <c r="D52" s="223">
        <v>1564</v>
      </c>
      <c r="E52" s="224">
        <f t="shared" si="0"/>
        <v>1</v>
      </c>
      <c r="F52" s="224">
        <f t="shared" si="1"/>
        <v>1</v>
      </c>
      <c r="G52" s="227" t="s">
        <v>55</v>
      </c>
      <c r="H52" s="223"/>
      <c r="I52" s="223"/>
      <c r="J52" s="223"/>
      <c r="K52" s="233"/>
      <c r="L52" s="233"/>
    </row>
    <row r="53" s="199" customFormat="1" ht="20.1" customHeight="1" outlineLevel="1" spans="1:12">
      <c r="A53" s="229" t="s">
        <v>2407</v>
      </c>
      <c r="B53" s="223">
        <v>612</v>
      </c>
      <c r="C53" s="223">
        <v>612</v>
      </c>
      <c r="D53" s="223">
        <v>612</v>
      </c>
      <c r="E53" s="224">
        <f t="shared" si="0"/>
        <v>1</v>
      </c>
      <c r="F53" s="224">
        <f t="shared" si="1"/>
        <v>1</v>
      </c>
      <c r="G53" s="227" t="s">
        <v>55</v>
      </c>
      <c r="H53" s="223"/>
      <c r="I53" s="223"/>
      <c r="J53" s="223"/>
      <c r="K53" s="233"/>
      <c r="L53" s="233"/>
    </row>
    <row r="54" s="199" customFormat="1" ht="20.1" customHeight="1" outlineLevel="1" spans="1:12">
      <c r="A54" s="229" t="s">
        <v>2408</v>
      </c>
      <c r="B54" s="223"/>
      <c r="C54" s="223"/>
      <c r="D54" s="223"/>
      <c r="E54" s="224">
        <f t="shared" si="0"/>
        <v>0</v>
      </c>
      <c r="F54" s="224">
        <f t="shared" si="1"/>
        <v>0</v>
      </c>
      <c r="G54" s="227" t="s">
        <v>55</v>
      </c>
      <c r="H54" s="223"/>
      <c r="I54" s="223"/>
      <c r="J54" s="223"/>
      <c r="K54" s="233"/>
      <c r="L54" s="233"/>
    </row>
    <row r="55" s="199" customFormat="1" ht="20.1" customHeight="1" outlineLevel="1" spans="1:12">
      <c r="A55" s="226" t="s">
        <v>2409</v>
      </c>
      <c r="B55" s="223">
        <v>15323</v>
      </c>
      <c r="C55" s="223">
        <v>400</v>
      </c>
      <c r="D55" s="223">
        <f>10954-370</f>
        <v>10584</v>
      </c>
      <c r="E55" s="224">
        <f t="shared" si="0"/>
        <v>0.690726359068068</v>
      </c>
      <c r="F55" s="224">
        <f t="shared" si="1"/>
        <v>26.46</v>
      </c>
      <c r="G55" s="227"/>
      <c r="H55" s="223"/>
      <c r="I55" s="223"/>
      <c r="J55" s="223"/>
      <c r="K55" s="233"/>
      <c r="L55" s="233"/>
    </row>
    <row r="56" s="199" customFormat="1" ht="20.1" customHeight="1" spans="1:12">
      <c r="A56" s="230" t="s">
        <v>2410</v>
      </c>
      <c r="B56" s="215">
        <f>SUM(B57:B77)</f>
        <v>3134.958</v>
      </c>
      <c r="C56" s="215">
        <f>SUM(C57:C77)</f>
        <v>24978</v>
      </c>
      <c r="D56" s="215">
        <f>SUM(D57:D77)</f>
        <v>3141</v>
      </c>
      <c r="E56" s="212">
        <f t="shared" si="0"/>
        <v>1.00192729854754</v>
      </c>
      <c r="F56" s="212">
        <f t="shared" si="1"/>
        <v>0.125750660581312</v>
      </c>
      <c r="G56" s="227"/>
      <c r="H56" s="223"/>
      <c r="I56" s="223"/>
      <c r="J56" s="223"/>
      <c r="K56" s="233"/>
      <c r="L56" s="233"/>
    </row>
    <row r="57" s="199" customFormat="1" ht="20.1" customHeight="1" outlineLevel="1" spans="1:12">
      <c r="A57" s="226" t="s">
        <v>2411</v>
      </c>
      <c r="B57" s="223">
        <v>71.52</v>
      </c>
      <c r="C57" s="223">
        <v>72</v>
      </c>
      <c r="D57" s="223">
        <v>72</v>
      </c>
      <c r="E57" s="224">
        <f t="shared" si="0"/>
        <v>1.00671140939597</v>
      </c>
      <c r="F57" s="224">
        <f t="shared" si="1"/>
        <v>1</v>
      </c>
      <c r="G57" s="227"/>
      <c r="H57" s="223"/>
      <c r="I57" s="223"/>
      <c r="J57" s="223"/>
      <c r="K57" s="233"/>
      <c r="L57" s="233"/>
    </row>
    <row r="58" s="199" customFormat="1" ht="20.1" customHeight="1" outlineLevel="1" spans="1:12">
      <c r="A58" s="226" t="s">
        <v>2412</v>
      </c>
      <c r="B58" s="223"/>
      <c r="C58" s="223"/>
      <c r="D58" s="223"/>
      <c r="E58" s="224">
        <f t="shared" si="0"/>
        <v>0</v>
      </c>
      <c r="F58" s="224">
        <f t="shared" si="1"/>
        <v>0</v>
      </c>
      <c r="G58" s="227"/>
      <c r="H58" s="223"/>
      <c r="I58" s="223"/>
      <c r="J58" s="223"/>
      <c r="K58" s="233"/>
      <c r="L58" s="233"/>
    </row>
    <row r="59" s="199" customFormat="1" ht="20.1" customHeight="1" outlineLevel="1" spans="1:12">
      <c r="A59" s="226" t="s">
        <v>2413</v>
      </c>
      <c r="B59" s="223"/>
      <c r="C59" s="223"/>
      <c r="D59" s="223"/>
      <c r="E59" s="224">
        <f t="shared" si="0"/>
        <v>0</v>
      </c>
      <c r="F59" s="224">
        <f t="shared" si="1"/>
        <v>0</v>
      </c>
      <c r="G59" s="227"/>
      <c r="H59" s="223"/>
      <c r="I59" s="223"/>
      <c r="J59" s="223"/>
      <c r="K59" s="233"/>
      <c r="L59" s="233"/>
    </row>
    <row r="60" s="199" customFormat="1" ht="20.1" customHeight="1" outlineLevel="1" spans="1:12">
      <c r="A60" s="226" t="s">
        <v>2414</v>
      </c>
      <c r="B60" s="223"/>
      <c r="C60" s="223"/>
      <c r="D60" s="223"/>
      <c r="E60" s="224">
        <f t="shared" si="0"/>
        <v>0</v>
      </c>
      <c r="F60" s="224">
        <f t="shared" si="1"/>
        <v>0</v>
      </c>
      <c r="G60" s="227"/>
      <c r="H60" s="223"/>
      <c r="I60" s="223"/>
      <c r="J60" s="223"/>
      <c r="K60" s="233"/>
      <c r="L60" s="233"/>
    </row>
    <row r="61" s="199" customFormat="1" ht="19.5" customHeight="1" outlineLevel="1" spans="1:12">
      <c r="A61" s="226" t="s">
        <v>2415</v>
      </c>
      <c r="B61" s="223">
        <v>143</v>
      </c>
      <c r="C61" s="223">
        <v>143</v>
      </c>
      <c r="D61" s="223">
        <v>143</v>
      </c>
      <c r="E61" s="224">
        <f t="shared" si="0"/>
        <v>1</v>
      </c>
      <c r="F61" s="224">
        <f t="shared" si="1"/>
        <v>1</v>
      </c>
      <c r="G61" s="227"/>
      <c r="H61" s="223"/>
      <c r="I61" s="223"/>
      <c r="J61" s="223"/>
      <c r="K61" s="233"/>
      <c r="L61" s="233"/>
    </row>
    <row r="62" s="201" customFormat="1" ht="20.1" customHeight="1" outlineLevel="1" spans="1:12">
      <c r="A62" s="226" t="s">
        <v>2416</v>
      </c>
      <c r="B62" s="223"/>
      <c r="C62" s="223"/>
      <c r="D62" s="223"/>
      <c r="E62" s="224">
        <f t="shared" si="0"/>
        <v>0</v>
      </c>
      <c r="F62" s="224">
        <f t="shared" si="1"/>
        <v>0</v>
      </c>
      <c r="G62" s="227"/>
      <c r="H62" s="223"/>
      <c r="I62" s="223"/>
      <c r="J62" s="223"/>
      <c r="K62" s="233"/>
      <c r="L62" s="233"/>
    </row>
    <row r="63" s="199" customFormat="1" ht="20.1" customHeight="1" outlineLevel="1" spans="1:12">
      <c r="A63" s="226" t="s">
        <v>2417</v>
      </c>
      <c r="B63" s="223"/>
      <c r="C63" s="223"/>
      <c r="D63" s="223"/>
      <c r="E63" s="224">
        <f t="shared" si="0"/>
        <v>0</v>
      </c>
      <c r="F63" s="224">
        <f t="shared" si="1"/>
        <v>0</v>
      </c>
      <c r="G63" s="227"/>
      <c r="H63" s="223"/>
      <c r="I63" s="223"/>
      <c r="J63" s="223"/>
      <c r="K63" s="233"/>
      <c r="L63" s="233"/>
    </row>
    <row r="64" s="199" customFormat="1" ht="20.1" customHeight="1" outlineLevel="1" spans="1:12">
      <c r="A64" s="226" t="s">
        <v>2418</v>
      </c>
      <c r="B64" s="223">
        <v>1190.628</v>
      </c>
      <c r="C64" s="223">
        <v>1191</v>
      </c>
      <c r="D64" s="223">
        <v>1191</v>
      </c>
      <c r="E64" s="224">
        <f t="shared" si="0"/>
        <v>1.00031244015763</v>
      </c>
      <c r="F64" s="224">
        <f t="shared" si="1"/>
        <v>1</v>
      </c>
      <c r="G64" s="227"/>
      <c r="H64" s="223"/>
      <c r="I64" s="223"/>
      <c r="J64" s="223"/>
      <c r="K64" s="233"/>
      <c r="L64" s="233"/>
    </row>
    <row r="65" s="199" customFormat="1" ht="20.1" customHeight="1" outlineLevel="1" spans="1:12">
      <c r="A65" s="226" t="s">
        <v>2419</v>
      </c>
      <c r="B65" s="223">
        <v>93.58</v>
      </c>
      <c r="C65" s="223">
        <v>94</v>
      </c>
      <c r="D65" s="223">
        <v>93</v>
      </c>
      <c r="E65" s="224">
        <f t="shared" si="0"/>
        <v>0.993802094464629</v>
      </c>
      <c r="F65" s="224">
        <f t="shared" si="1"/>
        <v>0.98936170212766</v>
      </c>
      <c r="G65" s="227"/>
      <c r="H65" s="223"/>
      <c r="I65" s="223"/>
      <c r="J65" s="223"/>
      <c r="K65" s="233"/>
      <c r="L65" s="233"/>
    </row>
    <row r="66" s="199" customFormat="1" ht="20.1" customHeight="1" outlineLevel="1" spans="1:12">
      <c r="A66" s="226" t="s">
        <v>2420</v>
      </c>
      <c r="B66" s="223">
        <v>8</v>
      </c>
      <c r="C66" s="223">
        <v>8</v>
      </c>
      <c r="D66" s="223">
        <v>8</v>
      </c>
      <c r="E66" s="224">
        <f t="shared" si="0"/>
        <v>1</v>
      </c>
      <c r="F66" s="224">
        <f t="shared" si="1"/>
        <v>1</v>
      </c>
      <c r="G66" s="227"/>
      <c r="H66" s="223"/>
      <c r="I66" s="223"/>
      <c r="J66" s="223"/>
      <c r="K66" s="233"/>
      <c r="L66" s="233"/>
    </row>
    <row r="67" s="199" customFormat="1" ht="20.1" customHeight="1" outlineLevel="1" spans="1:12">
      <c r="A67" s="226" t="s">
        <v>2421</v>
      </c>
      <c r="B67" s="223">
        <v>394.36</v>
      </c>
      <c r="C67" s="223">
        <v>16099</v>
      </c>
      <c r="D67" s="223">
        <v>400</v>
      </c>
      <c r="E67" s="224">
        <f t="shared" si="0"/>
        <v>1.01430165331169</v>
      </c>
      <c r="F67" s="224">
        <f t="shared" si="1"/>
        <v>0.0248462637430896</v>
      </c>
      <c r="G67" s="227"/>
      <c r="H67" s="223"/>
      <c r="I67" s="223"/>
      <c r="J67" s="223"/>
      <c r="K67" s="233"/>
      <c r="L67" s="233"/>
    </row>
    <row r="68" s="199" customFormat="1" ht="20.1" customHeight="1" outlineLevel="1" spans="1:12">
      <c r="A68" s="226" t="s">
        <v>2422</v>
      </c>
      <c r="B68" s="223">
        <v>50</v>
      </c>
      <c r="C68" s="223">
        <v>50</v>
      </c>
      <c r="D68" s="223">
        <v>50</v>
      </c>
      <c r="E68" s="224">
        <f t="shared" si="0"/>
        <v>1</v>
      </c>
      <c r="F68" s="224">
        <f t="shared" si="1"/>
        <v>1</v>
      </c>
      <c r="G68" s="227"/>
      <c r="H68" s="223"/>
      <c r="I68" s="223"/>
      <c r="J68" s="223"/>
      <c r="K68" s="233"/>
      <c r="L68" s="233"/>
    </row>
    <row r="69" s="199" customFormat="1" ht="20.1" customHeight="1" outlineLevel="1" spans="1:12">
      <c r="A69" s="226" t="s">
        <v>2423</v>
      </c>
      <c r="B69" s="223"/>
      <c r="C69" s="223"/>
      <c r="D69" s="223"/>
      <c r="E69" s="224">
        <f t="shared" si="0"/>
        <v>0</v>
      </c>
      <c r="F69" s="224">
        <f t="shared" si="1"/>
        <v>0</v>
      </c>
      <c r="G69" s="227"/>
      <c r="H69" s="223"/>
      <c r="I69" s="223"/>
      <c r="J69" s="223"/>
      <c r="K69" s="233"/>
      <c r="L69" s="233"/>
    </row>
    <row r="70" s="199" customFormat="1" ht="20.1" customHeight="1" outlineLevel="1" spans="1:12">
      <c r="A70" s="226" t="s">
        <v>2424</v>
      </c>
      <c r="B70" s="223">
        <v>70</v>
      </c>
      <c r="C70" s="223">
        <v>70</v>
      </c>
      <c r="D70" s="223">
        <v>70</v>
      </c>
      <c r="E70" s="224">
        <f t="shared" si="0"/>
        <v>1</v>
      </c>
      <c r="F70" s="224">
        <f t="shared" si="1"/>
        <v>1</v>
      </c>
      <c r="G70" s="227"/>
      <c r="H70" s="223"/>
      <c r="I70" s="223"/>
      <c r="J70" s="223"/>
      <c r="K70" s="233"/>
      <c r="L70" s="233"/>
    </row>
    <row r="71" s="199" customFormat="1" ht="20.1" customHeight="1" outlineLevel="1" spans="1:12">
      <c r="A71" s="226" t="s">
        <v>2425</v>
      </c>
      <c r="B71" s="223">
        <v>1002.19</v>
      </c>
      <c r="C71" s="223">
        <v>7140</v>
      </c>
      <c r="D71" s="223">
        <v>1002</v>
      </c>
      <c r="E71" s="224">
        <f t="shared" ref="E71:E77" si="5">IF(B71&gt;0,D71/B71,0)</f>
        <v>0.999810415190732</v>
      </c>
      <c r="F71" s="224">
        <f t="shared" ref="F71:F77" si="6">IF(C71&gt;0,D71/C71,0)</f>
        <v>0.140336134453782</v>
      </c>
      <c r="G71" s="227"/>
      <c r="H71" s="223"/>
      <c r="I71" s="223"/>
      <c r="J71" s="223"/>
      <c r="K71" s="233"/>
      <c r="L71" s="233"/>
    </row>
    <row r="72" s="199" customFormat="1" ht="20.1" customHeight="1" outlineLevel="1" spans="1:12">
      <c r="A72" s="226" t="s">
        <v>2426</v>
      </c>
      <c r="B72" s="223"/>
      <c r="C72" s="223"/>
      <c r="D72" s="223"/>
      <c r="E72" s="224">
        <f t="shared" si="5"/>
        <v>0</v>
      </c>
      <c r="F72" s="224">
        <f t="shared" si="6"/>
        <v>0</v>
      </c>
      <c r="G72" s="227"/>
      <c r="H72" s="223"/>
      <c r="I72" s="223"/>
      <c r="J72" s="223"/>
      <c r="K72" s="233"/>
      <c r="L72" s="233"/>
    </row>
    <row r="73" s="199" customFormat="1" ht="20.1" customHeight="1" outlineLevel="1" spans="1:12">
      <c r="A73" s="226" t="s">
        <v>2427</v>
      </c>
      <c r="B73" s="223">
        <v>5.68</v>
      </c>
      <c r="C73" s="223">
        <v>6</v>
      </c>
      <c r="D73" s="223">
        <v>6</v>
      </c>
      <c r="E73" s="224">
        <f t="shared" si="5"/>
        <v>1.05633802816901</v>
      </c>
      <c r="F73" s="224">
        <f t="shared" si="6"/>
        <v>1</v>
      </c>
      <c r="G73" s="234"/>
      <c r="H73" s="235"/>
      <c r="I73" s="235"/>
      <c r="J73" s="235"/>
      <c r="K73" s="233"/>
      <c r="L73" s="233"/>
    </row>
    <row r="74" s="199" customFormat="1" ht="20.1" customHeight="1" outlineLevel="1" spans="1:12">
      <c r="A74" s="226" t="s">
        <v>2428</v>
      </c>
      <c r="B74" s="223"/>
      <c r="C74" s="223"/>
      <c r="D74" s="223"/>
      <c r="E74" s="224">
        <f t="shared" si="5"/>
        <v>0</v>
      </c>
      <c r="F74" s="224">
        <f t="shared" si="6"/>
        <v>0</v>
      </c>
      <c r="G74" s="234"/>
      <c r="H74" s="235"/>
      <c r="I74" s="235"/>
      <c r="J74" s="235"/>
      <c r="K74" s="233"/>
      <c r="L74" s="233"/>
    </row>
    <row r="75" s="199" customFormat="1" ht="20.1" customHeight="1" outlineLevel="1" spans="1:12">
      <c r="A75" s="226" t="s">
        <v>2429</v>
      </c>
      <c r="B75" s="223"/>
      <c r="C75" s="223"/>
      <c r="D75" s="223"/>
      <c r="E75" s="224">
        <f t="shared" si="5"/>
        <v>0</v>
      </c>
      <c r="F75" s="224">
        <f t="shared" si="6"/>
        <v>0</v>
      </c>
      <c r="G75" s="234"/>
      <c r="H75" s="236"/>
      <c r="I75" s="236"/>
      <c r="J75" s="236"/>
      <c r="K75" s="233"/>
      <c r="L75" s="233"/>
    </row>
    <row r="76" s="199" customFormat="1" ht="20.1" customHeight="1" outlineLevel="1" spans="1:12">
      <c r="A76" s="226" t="s">
        <v>2430</v>
      </c>
      <c r="B76" s="223">
        <v>55</v>
      </c>
      <c r="C76" s="223">
        <v>55</v>
      </c>
      <c r="D76" s="223">
        <v>55</v>
      </c>
      <c r="E76" s="224">
        <f t="shared" si="5"/>
        <v>1</v>
      </c>
      <c r="F76" s="224">
        <f t="shared" si="6"/>
        <v>1</v>
      </c>
      <c r="G76" s="234"/>
      <c r="H76" s="236"/>
      <c r="I76" s="236"/>
      <c r="J76" s="236"/>
      <c r="K76" s="233"/>
      <c r="L76" s="233"/>
    </row>
    <row r="77" s="199" customFormat="1" ht="20.1" customHeight="1" outlineLevel="1" spans="1:12">
      <c r="A77" s="229" t="s">
        <v>2431</v>
      </c>
      <c r="B77" s="223">
        <v>51</v>
      </c>
      <c r="C77" s="223">
        <v>50</v>
      </c>
      <c r="D77" s="223">
        <v>51</v>
      </c>
      <c r="E77" s="224">
        <f t="shared" si="5"/>
        <v>1</v>
      </c>
      <c r="F77" s="224">
        <f t="shared" si="6"/>
        <v>1.02</v>
      </c>
      <c r="G77" s="234"/>
      <c r="H77" s="236"/>
      <c r="I77" s="236"/>
      <c r="J77" s="236"/>
      <c r="K77" s="233"/>
      <c r="L77" s="233"/>
    </row>
    <row r="78" s="199" customFormat="1" ht="20.1" customHeight="1" spans="1:12">
      <c r="A78" s="229"/>
      <c r="B78" s="223"/>
      <c r="C78" s="223"/>
      <c r="D78" s="223"/>
      <c r="E78" s="224"/>
      <c r="F78" s="224"/>
      <c r="G78" s="234"/>
      <c r="H78" s="236"/>
      <c r="I78" s="236"/>
      <c r="J78" s="236"/>
      <c r="K78" s="233"/>
      <c r="L78" s="233"/>
    </row>
    <row r="79" s="199" customFormat="1" ht="20.1" customHeight="1" spans="1:12">
      <c r="A79" s="229"/>
      <c r="B79" s="223"/>
      <c r="C79" s="223"/>
      <c r="D79" s="223"/>
      <c r="E79" s="224"/>
      <c r="F79" s="224"/>
      <c r="G79" s="234"/>
      <c r="H79" s="236"/>
      <c r="I79" s="236"/>
      <c r="J79" s="236"/>
      <c r="K79" s="233"/>
      <c r="L79" s="233"/>
    </row>
    <row r="80" s="199" customFormat="1" ht="20.1" customHeight="1" spans="1:12">
      <c r="A80" s="237" t="s">
        <v>2432</v>
      </c>
      <c r="B80" s="215">
        <f>SUM(B81:B82)</f>
        <v>0</v>
      </c>
      <c r="C80" s="215">
        <f t="shared" ref="C80:J80" si="7">SUM(C81:C82)</f>
        <v>0</v>
      </c>
      <c r="D80" s="215">
        <f t="shared" si="7"/>
        <v>0</v>
      </c>
      <c r="E80" s="212">
        <f t="shared" ref="E80:E92" si="8">IF(B80&gt;0,D80/B80,0)</f>
        <v>0</v>
      </c>
      <c r="F80" s="212">
        <f t="shared" ref="F80:F92" si="9">IF(C80&gt;0,D80/C80,0)</f>
        <v>0</v>
      </c>
      <c r="G80" s="238" t="s">
        <v>2433</v>
      </c>
      <c r="H80" s="239">
        <f t="shared" si="7"/>
        <v>30339</v>
      </c>
      <c r="I80" s="239">
        <f t="shared" si="7"/>
        <v>27209</v>
      </c>
      <c r="J80" s="239">
        <f t="shared" si="7"/>
        <v>30339</v>
      </c>
      <c r="K80" s="232">
        <f t="shared" ref="K80:K88" si="10">IF(H80&gt;0,J80/H80,0)</f>
        <v>1</v>
      </c>
      <c r="L80" s="232">
        <f t="shared" ref="L80:L88" si="11">IF(I80&gt;0,J80/I80,0)</f>
        <v>1.11503546620603</v>
      </c>
    </row>
    <row r="81" s="199" customFormat="1" ht="20.1" customHeight="1" spans="1:12">
      <c r="A81" s="229" t="s">
        <v>2434</v>
      </c>
      <c r="B81" s="223"/>
      <c r="C81" s="223"/>
      <c r="D81" s="223"/>
      <c r="E81" s="224">
        <f t="shared" si="8"/>
        <v>0</v>
      </c>
      <c r="F81" s="224">
        <f t="shared" si="9"/>
        <v>0</v>
      </c>
      <c r="G81" s="238" t="s">
        <v>2435</v>
      </c>
      <c r="H81" s="239">
        <v>28560</v>
      </c>
      <c r="I81" s="239">
        <v>25430</v>
      </c>
      <c r="J81" s="239">
        <v>28560</v>
      </c>
      <c r="K81" s="232">
        <f t="shared" si="10"/>
        <v>1</v>
      </c>
      <c r="L81" s="232">
        <f t="shared" si="11"/>
        <v>1.12308297286669</v>
      </c>
    </row>
    <row r="82" s="199" customFormat="1" ht="20.1" customHeight="1" spans="1:12">
      <c r="A82" s="229" t="s">
        <v>2436</v>
      </c>
      <c r="B82" s="223"/>
      <c r="C82" s="223"/>
      <c r="D82" s="223"/>
      <c r="E82" s="224">
        <f t="shared" si="8"/>
        <v>0</v>
      </c>
      <c r="F82" s="224">
        <f t="shared" si="9"/>
        <v>0</v>
      </c>
      <c r="G82" s="238" t="s">
        <v>2437</v>
      </c>
      <c r="H82" s="239">
        <v>1779</v>
      </c>
      <c r="I82" s="239">
        <v>1779</v>
      </c>
      <c r="J82" s="239">
        <v>1779</v>
      </c>
      <c r="K82" s="232">
        <f t="shared" si="10"/>
        <v>1</v>
      </c>
      <c r="L82" s="232">
        <f t="shared" si="11"/>
        <v>1</v>
      </c>
    </row>
    <row r="83" s="199" customFormat="1" ht="20.1" customHeight="1" spans="1:12">
      <c r="A83" s="214" t="s">
        <v>2438</v>
      </c>
      <c r="B83" s="195">
        <v>42601</v>
      </c>
      <c r="C83" s="195">
        <v>31438</v>
      </c>
      <c r="D83" s="195">
        <v>45674</v>
      </c>
      <c r="E83" s="212">
        <f t="shared" si="8"/>
        <v>1.07213445693763</v>
      </c>
      <c r="F83" s="212">
        <f t="shared" si="9"/>
        <v>1.45282778802723</v>
      </c>
      <c r="G83" s="238" t="s">
        <v>2439</v>
      </c>
      <c r="H83" s="240"/>
      <c r="I83" s="240"/>
      <c r="J83" s="240"/>
      <c r="K83" s="232">
        <f t="shared" si="10"/>
        <v>0</v>
      </c>
      <c r="L83" s="232">
        <f t="shared" si="11"/>
        <v>0</v>
      </c>
    </row>
    <row r="84" s="199" customFormat="1" ht="20.1" customHeight="1" spans="1:12">
      <c r="A84" s="214" t="s">
        <v>2440</v>
      </c>
      <c r="B84" s="215">
        <f>SUM(B85,B87:B88)</f>
        <v>0</v>
      </c>
      <c r="C84" s="215">
        <f>SUM(C85,C87:C88)</f>
        <v>0</v>
      </c>
      <c r="D84" s="215">
        <f>SUM(D85,D87:D88)</f>
        <v>0</v>
      </c>
      <c r="E84" s="212">
        <f t="shared" si="8"/>
        <v>0</v>
      </c>
      <c r="F84" s="212">
        <f t="shared" si="9"/>
        <v>0</v>
      </c>
      <c r="G84" s="213" t="s">
        <v>2441</v>
      </c>
      <c r="H84" s="240"/>
      <c r="I84" s="240"/>
      <c r="J84" s="240"/>
      <c r="K84" s="232">
        <f t="shared" si="10"/>
        <v>0</v>
      </c>
      <c r="L84" s="232">
        <f t="shared" si="11"/>
        <v>0</v>
      </c>
    </row>
    <row r="85" s="199" customFormat="1" ht="20.1" customHeight="1" spans="1:12">
      <c r="A85" s="222" t="s">
        <v>2442</v>
      </c>
      <c r="B85" s="223"/>
      <c r="C85" s="223"/>
      <c r="D85" s="223"/>
      <c r="E85" s="212">
        <f t="shared" si="8"/>
        <v>0</v>
      </c>
      <c r="F85" s="212">
        <f t="shared" si="9"/>
        <v>0</v>
      </c>
      <c r="G85" s="213" t="s">
        <v>2443</v>
      </c>
      <c r="H85" s="240"/>
      <c r="I85" s="240"/>
      <c r="J85" s="240"/>
      <c r="K85" s="232">
        <f t="shared" si="10"/>
        <v>0</v>
      </c>
      <c r="L85" s="232">
        <f t="shared" si="11"/>
        <v>0</v>
      </c>
    </row>
    <row r="86" s="199" customFormat="1" ht="20.1" customHeight="1" spans="1:12">
      <c r="A86" s="229" t="s">
        <v>2444</v>
      </c>
      <c r="B86" s="223"/>
      <c r="C86" s="223"/>
      <c r="D86" s="223"/>
      <c r="E86" s="224">
        <f t="shared" si="8"/>
        <v>0</v>
      </c>
      <c r="F86" s="224">
        <f t="shared" si="9"/>
        <v>0</v>
      </c>
      <c r="G86" s="216" t="s">
        <v>2445</v>
      </c>
      <c r="H86" s="219"/>
      <c r="I86" s="219"/>
      <c r="J86" s="219"/>
      <c r="K86" s="232">
        <f t="shared" si="10"/>
        <v>0</v>
      </c>
      <c r="L86" s="232">
        <f t="shared" si="11"/>
        <v>0</v>
      </c>
    </row>
    <row r="87" s="199" customFormat="1" ht="20.1" customHeight="1" spans="1:12">
      <c r="A87" s="222" t="s">
        <v>2446</v>
      </c>
      <c r="B87" s="223"/>
      <c r="C87" s="223"/>
      <c r="D87" s="223"/>
      <c r="E87" s="212">
        <f t="shared" si="8"/>
        <v>0</v>
      </c>
      <c r="F87" s="212">
        <f t="shared" si="9"/>
        <v>0</v>
      </c>
      <c r="G87" s="216" t="s">
        <v>2447</v>
      </c>
      <c r="H87" s="195"/>
      <c r="I87" s="195"/>
      <c r="J87" s="195"/>
      <c r="K87" s="232">
        <f t="shared" si="10"/>
        <v>0</v>
      </c>
      <c r="L87" s="232">
        <f t="shared" si="11"/>
        <v>0</v>
      </c>
    </row>
    <row r="88" s="199" customFormat="1" ht="20.1" customHeight="1" spans="1:12">
      <c r="A88" s="222" t="s">
        <v>2448</v>
      </c>
      <c r="B88" s="223"/>
      <c r="C88" s="223"/>
      <c r="D88" s="223"/>
      <c r="E88" s="212">
        <f t="shared" si="8"/>
        <v>0</v>
      </c>
      <c r="F88" s="212">
        <f t="shared" si="9"/>
        <v>0</v>
      </c>
      <c r="G88" s="238" t="s">
        <v>2449</v>
      </c>
      <c r="H88" s="239">
        <v>51295</v>
      </c>
      <c r="I88" s="239">
        <v>45674</v>
      </c>
      <c r="J88" s="239">
        <v>49737</v>
      </c>
      <c r="K88" s="232">
        <f t="shared" si="10"/>
        <v>0.96962666926601</v>
      </c>
      <c r="L88" s="232">
        <f t="shared" si="11"/>
        <v>1.08895651793143</v>
      </c>
    </row>
    <row r="89" s="199" customFormat="1" ht="20.1" customHeight="1" spans="1:12">
      <c r="A89" s="214" t="s">
        <v>2450</v>
      </c>
      <c r="B89" s="195"/>
      <c r="C89" s="195"/>
      <c r="D89" s="195"/>
      <c r="E89" s="212">
        <f t="shared" si="8"/>
        <v>0</v>
      </c>
      <c r="F89" s="212">
        <f t="shared" si="9"/>
        <v>0</v>
      </c>
      <c r="G89" s="220"/>
      <c r="H89" s="223"/>
      <c r="I89" s="223"/>
      <c r="J89" s="223"/>
      <c r="K89" s="233"/>
      <c r="L89" s="233"/>
    </row>
    <row r="90" s="199" customFormat="1" ht="20.1" customHeight="1" spans="1:12">
      <c r="A90" s="214" t="s">
        <v>2451</v>
      </c>
      <c r="B90" s="195"/>
      <c r="C90" s="195"/>
      <c r="D90" s="195"/>
      <c r="E90" s="212">
        <f t="shared" si="8"/>
        <v>0</v>
      </c>
      <c r="F90" s="212">
        <f t="shared" si="9"/>
        <v>0</v>
      </c>
      <c r="G90" s="241"/>
      <c r="H90" s="223"/>
      <c r="I90" s="223"/>
      <c r="J90" s="223"/>
      <c r="K90" s="233"/>
      <c r="L90" s="233"/>
    </row>
    <row r="91" s="199" customFormat="1" ht="20.1" customHeight="1" spans="1:12">
      <c r="A91" s="214" t="s">
        <v>2452</v>
      </c>
      <c r="B91" s="195"/>
      <c r="C91" s="195"/>
      <c r="D91" s="195"/>
      <c r="E91" s="212">
        <f t="shared" si="8"/>
        <v>0</v>
      </c>
      <c r="F91" s="212">
        <f t="shared" si="9"/>
        <v>0</v>
      </c>
      <c r="G91" s="217" t="s">
        <v>2453</v>
      </c>
      <c r="H91" s="223">
        <f t="shared" ref="H91:J91" si="12">SUM(H92)</f>
        <v>0</v>
      </c>
      <c r="I91" s="223">
        <f t="shared" si="12"/>
        <v>0</v>
      </c>
      <c r="J91" s="223">
        <f t="shared" si="12"/>
        <v>0</v>
      </c>
      <c r="K91" s="232">
        <f t="shared" ref="K91:K96" si="13">IF(H91&gt;0,J91/H91,0)</f>
        <v>0</v>
      </c>
      <c r="L91" s="232">
        <f t="shared" ref="L91:L96" si="14">IF(I91&gt;0,J91/I91,0)</f>
        <v>0</v>
      </c>
    </row>
    <row r="92" s="199" customFormat="1" ht="20.1" customHeight="1" spans="1:12">
      <c r="A92" s="214" t="s">
        <v>2454</v>
      </c>
      <c r="B92" s="195"/>
      <c r="C92" s="195"/>
      <c r="D92" s="195"/>
      <c r="E92" s="212">
        <f t="shared" si="8"/>
        <v>0</v>
      </c>
      <c r="F92" s="212">
        <f t="shared" si="9"/>
        <v>0</v>
      </c>
      <c r="G92" s="216" t="s">
        <v>2455</v>
      </c>
      <c r="H92" s="195"/>
      <c r="I92" s="195"/>
      <c r="J92" s="195"/>
      <c r="K92" s="232">
        <f t="shared" si="13"/>
        <v>0</v>
      </c>
      <c r="L92" s="232">
        <f t="shared" si="14"/>
        <v>0</v>
      </c>
    </row>
    <row r="93" s="199" customFormat="1" ht="19.2" customHeight="1" spans="1:12">
      <c r="A93" s="241"/>
      <c r="B93" s="223"/>
      <c r="C93" s="223"/>
      <c r="D93" s="223"/>
      <c r="E93" s="224"/>
      <c r="F93" s="224"/>
      <c r="G93" s="242"/>
      <c r="H93" s="223"/>
      <c r="I93" s="223"/>
      <c r="J93" s="223"/>
      <c r="K93" s="233"/>
      <c r="L93" s="233"/>
    </row>
    <row r="94" s="199" customFormat="1" ht="18" hidden="1" customHeight="1" spans="1:12">
      <c r="A94" s="241"/>
      <c r="B94" s="223"/>
      <c r="C94" s="223"/>
      <c r="D94" s="223"/>
      <c r="E94" s="224"/>
      <c r="F94" s="224"/>
      <c r="G94" s="242"/>
      <c r="H94" s="223"/>
      <c r="I94" s="223"/>
      <c r="J94" s="223"/>
      <c r="K94" s="233"/>
      <c r="L94" s="233"/>
    </row>
    <row r="95" s="199" customFormat="1" ht="18" hidden="1" customHeight="1" spans="1:12">
      <c r="A95" s="242"/>
      <c r="B95" s="223"/>
      <c r="C95" s="223"/>
      <c r="D95" s="223"/>
      <c r="E95" s="224"/>
      <c r="F95" s="224"/>
      <c r="G95" s="242"/>
      <c r="H95" s="223"/>
      <c r="I95" s="223"/>
      <c r="J95" s="223"/>
      <c r="K95" s="233"/>
      <c r="L95" s="233"/>
    </row>
    <row r="96" s="199" customFormat="1" ht="18" customHeight="1" spans="1:12">
      <c r="A96" s="243" t="s">
        <v>2456</v>
      </c>
      <c r="B96" s="195">
        <f>SUM(B7,B8)</f>
        <v>221233.908</v>
      </c>
      <c r="C96" s="195">
        <f>SUM(C7,C8)</f>
        <v>215883</v>
      </c>
      <c r="D96" s="195">
        <f>SUM(D7,D8)</f>
        <v>223576</v>
      </c>
      <c r="E96" s="212">
        <f>IF(B96&gt;0,D96/B96,0)</f>
        <v>1.01058649653289</v>
      </c>
      <c r="F96" s="212">
        <f>IF(C96&gt;0,D96/C96,0)</f>
        <v>1.03563504305573</v>
      </c>
      <c r="G96" s="243" t="s">
        <v>2457</v>
      </c>
      <c r="H96" s="195">
        <f t="shared" ref="H96:J96" si="15">SUM(H7,H8,H91)</f>
        <v>221234</v>
      </c>
      <c r="I96" s="195">
        <f t="shared" si="15"/>
        <v>215883</v>
      </c>
      <c r="J96" s="195">
        <f t="shared" si="15"/>
        <v>223576</v>
      </c>
      <c r="K96" s="232">
        <f t="shared" si="13"/>
        <v>1.01058607628122</v>
      </c>
      <c r="L96" s="232">
        <f t="shared" si="14"/>
        <v>1.03563504305573</v>
      </c>
    </row>
    <row r="97" s="199" customFormat="1" ht="18" customHeight="1" spans="7:7">
      <c r="G97" s="244"/>
    </row>
    <row r="98" s="199" customFormat="1" ht="18" customHeight="1" spans="7:7">
      <c r="G98" s="244"/>
    </row>
    <row r="99" s="199" customFormat="1" spans="7:7">
      <c r="G99" s="244"/>
    </row>
    <row r="100" s="199" customFormat="1" spans="7:7">
      <c r="G100" s="244"/>
    </row>
    <row r="101" s="199" customFormat="1" spans="7:7">
      <c r="G101" s="244"/>
    </row>
    <row r="102" s="199" customFormat="1" spans="7:7">
      <c r="G102" s="244"/>
    </row>
    <row r="103" s="199" customFormat="1" spans="7:7">
      <c r="G103" s="244"/>
    </row>
    <row r="104" s="199" customFormat="1" spans="7:7">
      <c r="G104" s="244"/>
    </row>
    <row r="105" s="199" customFormat="1" spans="7:7">
      <c r="G105" s="244"/>
    </row>
    <row r="106" s="199" customFormat="1" spans="7:7">
      <c r="G106" s="244"/>
    </row>
    <row r="107" s="199" customFormat="1" spans="7:7">
      <c r="G107" s="244"/>
    </row>
    <row r="108" s="199" customFormat="1" spans="7:7">
      <c r="G108" s="244"/>
    </row>
    <row r="109" s="199" customFormat="1" spans="7:7">
      <c r="G109" s="244"/>
    </row>
    <row r="110" s="199" customFormat="1" spans="7:7">
      <c r="G110" s="244"/>
    </row>
    <row r="111" s="199" customFormat="1" spans="7:7">
      <c r="G111" s="244"/>
    </row>
    <row r="112" s="199" customFormat="1" spans="7:7">
      <c r="G112" s="244"/>
    </row>
    <row r="113" s="199" customFormat="1" spans="7:7">
      <c r="G113" s="244"/>
    </row>
    <row r="114" s="199" customFormat="1" spans="7:7">
      <c r="G114" s="244"/>
    </row>
    <row r="115" s="199" customFormat="1" spans="7:7">
      <c r="G115" s="244"/>
    </row>
  </sheetData>
  <autoFilter xmlns:etc="http://www.wps.cn/officeDocument/2017/etCustomData" ref="A6:O77" etc:filterBottomFollowUsedRange="0">
    <extLst/>
  </autoFilter>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76"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211"/>
  <sheetViews>
    <sheetView showGridLines="0" showZeros="0" topLeftCell="A200" workbookViewId="0">
      <selection activeCell="I21" sqref="I21"/>
    </sheetView>
  </sheetViews>
  <sheetFormatPr defaultColWidth="9" defaultRowHeight="13.5"/>
  <cols>
    <col min="1" max="1" width="9.8" style="39" customWidth="1"/>
    <col min="2" max="2" width="27.1666666666667" style="39" customWidth="1"/>
    <col min="3" max="9" width="19.25" style="40" customWidth="1"/>
    <col min="10" max="16384" width="9" style="39"/>
  </cols>
  <sheetData>
    <row r="1" ht="14.25" spans="1:1">
      <c r="A1" s="41" t="s">
        <v>2458</v>
      </c>
    </row>
    <row r="2" s="37" customFormat="1" ht="22.5" spans="1:9">
      <c r="A2" s="42" t="s">
        <v>2459</v>
      </c>
      <c r="B2" s="42"/>
      <c r="C2" s="43"/>
      <c r="D2" s="43"/>
      <c r="E2" s="43"/>
      <c r="F2" s="43"/>
      <c r="G2" s="43"/>
      <c r="H2" s="43"/>
      <c r="I2" s="43"/>
    </row>
    <row r="3" ht="18" customHeight="1" spans="9:9">
      <c r="I3" s="44" t="s">
        <v>19</v>
      </c>
    </row>
    <row r="4" s="38" customFormat="1" ht="31.5" customHeight="1" spans="1:9">
      <c r="A4" s="76" t="s">
        <v>20</v>
      </c>
      <c r="B4" s="76"/>
      <c r="C4" s="69" t="s">
        <v>2460</v>
      </c>
      <c r="D4" s="69" t="s">
        <v>2461</v>
      </c>
      <c r="E4" s="69" t="s">
        <v>2462</v>
      </c>
      <c r="F4" s="69" t="s">
        <v>2463</v>
      </c>
      <c r="G4" s="69" t="s">
        <v>2464</v>
      </c>
      <c r="H4" s="69" t="s">
        <v>2465</v>
      </c>
      <c r="I4" s="69" t="s">
        <v>2466</v>
      </c>
    </row>
    <row r="5" s="38" customFormat="1" ht="27" customHeight="1" spans="1:9">
      <c r="A5" s="76" t="s">
        <v>24</v>
      </c>
      <c r="B5" s="76" t="s">
        <v>25</v>
      </c>
      <c r="C5" s="69"/>
      <c r="D5" s="69"/>
      <c r="E5" s="188"/>
      <c r="F5" s="69"/>
      <c r="G5" s="69"/>
      <c r="H5" s="69"/>
      <c r="I5" s="69"/>
    </row>
    <row r="6" ht="20.1" customHeight="1" spans="1:9">
      <c r="A6" s="189">
        <v>201</v>
      </c>
      <c r="B6" s="85" t="s">
        <v>2006</v>
      </c>
      <c r="C6" s="190">
        <f>SUM(D6:I6)</f>
        <v>16950</v>
      </c>
      <c r="D6" s="190">
        <f t="shared" ref="D6:I6" si="0">SUM(D7:D32)</f>
        <v>16950</v>
      </c>
      <c r="E6" s="190">
        <f t="shared" si="0"/>
        <v>0</v>
      </c>
      <c r="F6" s="190">
        <f t="shared" si="0"/>
        <v>0</v>
      </c>
      <c r="G6" s="190">
        <f t="shared" si="0"/>
        <v>0</v>
      </c>
      <c r="H6" s="190">
        <f t="shared" si="0"/>
        <v>0</v>
      </c>
      <c r="I6" s="190">
        <f t="shared" si="0"/>
        <v>0</v>
      </c>
    </row>
    <row r="7" ht="20.1" customHeight="1" outlineLevel="1" spans="1:9">
      <c r="A7" s="191">
        <v>20101</v>
      </c>
      <c r="B7" s="192" t="s">
        <v>2467</v>
      </c>
      <c r="C7" s="193">
        <f>SUM(D7:I7)</f>
        <v>447</v>
      </c>
      <c r="D7" s="190">
        <v>447</v>
      </c>
      <c r="E7" s="190"/>
      <c r="F7" s="190"/>
      <c r="G7" s="190"/>
      <c r="H7" s="190"/>
      <c r="I7" s="190"/>
    </row>
    <row r="8" ht="20.1" customHeight="1" outlineLevel="1" spans="1:9">
      <c r="A8" s="191">
        <v>20102</v>
      </c>
      <c r="B8" s="192" t="s">
        <v>2468</v>
      </c>
      <c r="C8" s="193">
        <f t="shared" ref="C8:C18" si="1">SUM(D8:I8)</f>
        <v>480</v>
      </c>
      <c r="D8" s="190">
        <v>480</v>
      </c>
      <c r="E8" s="190"/>
      <c r="F8" s="190"/>
      <c r="G8" s="190"/>
      <c r="H8" s="190"/>
      <c r="I8" s="190"/>
    </row>
    <row r="9" ht="20.1" customHeight="1" outlineLevel="1" spans="1:9">
      <c r="A9" s="191">
        <v>20103</v>
      </c>
      <c r="B9" s="192" t="s">
        <v>2469</v>
      </c>
      <c r="C9" s="193">
        <f t="shared" si="1"/>
        <v>7605</v>
      </c>
      <c r="D9" s="190">
        <v>7605</v>
      </c>
      <c r="E9" s="190"/>
      <c r="F9" s="190"/>
      <c r="G9" s="190"/>
      <c r="H9" s="190"/>
      <c r="I9" s="190"/>
    </row>
    <row r="10" ht="20.1" customHeight="1" outlineLevel="1" spans="1:9">
      <c r="A10" s="191">
        <v>20104</v>
      </c>
      <c r="B10" s="192" t="s">
        <v>2470</v>
      </c>
      <c r="C10" s="193">
        <f t="shared" si="1"/>
        <v>70</v>
      </c>
      <c r="D10" s="190">
        <v>70</v>
      </c>
      <c r="E10" s="190"/>
      <c r="F10" s="190"/>
      <c r="G10" s="190"/>
      <c r="H10" s="190"/>
      <c r="I10" s="190"/>
    </row>
    <row r="11" ht="20.1" customHeight="1" outlineLevel="1" spans="1:9">
      <c r="A11" s="191">
        <v>20105</v>
      </c>
      <c r="B11" s="194" t="s">
        <v>2471</v>
      </c>
      <c r="C11" s="193">
        <f t="shared" si="1"/>
        <v>120</v>
      </c>
      <c r="D11" s="190">
        <v>120</v>
      </c>
      <c r="E11" s="190"/>
      <c r="F11" s="190"/>
      <c r="G11" s="190"/>
      <c r="H11" s="190"/>
      <c r="I11" s="190"/>
    </row>
    <row r="12" ht="20.1" customHeight="1" outlineLevel="1" spans="1:9">
      <c r="A12" s="191">
        <v>20106</v>
      </c>
      <c r="B12" s="192" t="s">
        <v>2472</v>
      </c>
      <c r="C12" s="193">
        <f t="shared" si="1"/>
        <v>704</v>
      </c>
      <c r="D12" s="190">
        <v>704</v>
      </c>
      <c r="E12" s="190"/>
      <c r="F12" s="190"/>
      <c r="G12" s="190"/>
      <c r="H12" s="190"/>
      <c r="I12" s="190"/>
    </row>
    <row r="13" ht="20.1" customHeight="1" outlineLevel="1" spans="1:9">
      <c r="A13" s="191">
        <v>20107</v>
      </c>
      <c r="B13" s="192" t="s">
        <v>2473</v>
      </c>
      <c r="C13" s="193">
        <f t="shared" si="1"/>
        <v>1211</v>
      </c>
      <c r="D13" s="190">
        <v>1211</v>
      </c>
      <c r="E13" s="190"/>
      <c r="F13" s="190"/>
      <c r="G13" s="190"/>
      <c r="H13" s="190"/>
      <c r="I13" s="190"/>
    </row>
    <row r="14" ht="20.1" customHeight="1" outlineLevel="1" spans="1:9">
      <c r="A14" s="191">
        <v>20108</v>
      </c>
      <c r="B14" s="194" t="s">
        <v>2474</v>
      </c>
      <c r="C14" s="193">
        <f t="shared" si="1"/>
        <v>1500</v>
      </c>
      <c r="D14" s="190">
        <v>1500</v>
      </c>
      <c r="E14" s="190"/>
      <c r="F14" s="190"/>
      <c r="G14" s="190"/>
      <c r="H14" s="190"/>
      <c r="I14" s="190"/>
    </row>
    <row r="15" ht="20.1" customHeight="1" outlineLevel="1" spans="1:9">
      <c r="A15" s="191">
        <v>20109</v>
      </c>
      <c r="B15" s="192" t="s">
        <v>2475</v>
      </c>
      <c r="C15" s="193">
        <f t="shared" si="1"/>
        <v>0</v>
      </c>
      <c r="D15" s="190">
        <v>0</v>
      </c>
      <c r="E15" s="190"/>
      <c r="F15" s="190"/>
      <c r="G15" s="190"/>
      <c r="H15" s="190"/>
      <c r="I15" s="190"/>
    </row>
    <row r="16" ht="20.1" customHeight="1" outlineLevel="1" spans="1:9">
      <c r="A16" s="191">
        <v>20111</v>
      </c>
      <c r="B16" s="59" t="s">
        <v>2476</v>
      </c>
      <c r="C16" s="193">
        <f t="shared" si="1"/>
        <v>59</v>
      </c>
      <c r="D16" s="190">
        <v>59</v>
      </c>
      <c r="E16" s="190"/>
      <c r="F16" s="190"/>
      <c r="G16" s="190"/>
      <c r="H16" s="190"/>
      <c r="I16" s="190"/>
    </row>
    <row r="17" ht="20.1" customHeight="1" outlineLevel="1" spans="1:9">
      <c r="A17" s="191">
        <v>20113</v>
      </c>
      <c r="B17" s="59" t="s">
        <v>2477</v>
      </c>
      <c r="C17" s="193">
        <f t="shared" si="1"/>
        <v>1000</v>
      </c>
      <c r="D17" s="190">
        <v>1000</v>
      </c>
      <c r="E17" s="190"/>
      <c r="F17" s="190"/>
      <c r="G17" s="190"/>
      <c r="H17" s="190"/>
      <c r="I17" s="190"/>
    </row>
    <row r="18" ht="20.1" customHeight="1" outlineLevel="1" spans="1:9">
      <c r="A18" s="191">
        <v>20114</v>
      </c>
      <c r="B18" s="194" t="s">
        <v>2478</v>
      </c>
      <c r="C18" s="193">
        <f t="shared" si="1"/>
        <v>0</v>
      </c>
      <c r="D18" s="190"/>
      <c r="E18" s="190"/>
      <c r="F18" s="190"/>
      <c r="G18" s="190"/>
      <c r="H18" s="190"/>
      <c r="I18" s="190"/>
    </row>
    <row r="19" ht="20.1" customHeight="1" outlineLevel="1" spans="1:9">
      <c r="A19" s="191">
        <v>20123</v>
      </c>
      <c r="B19" s="192" t="s">
        <v>2479</v>
      </c>
      <c r="C19" s="193">
        <f t="shared" ref="C7:C70" si="2">SUM(D19:I19)</f>
        <v>4</v>
      </c>
      <c r="D19" s="190">
        <v>4</v>
      </c>
      <c r="E19" s="190"/>
      <c r="F19" s="190"/>
      <c r="G19" s="190"/>
      <c r="H19" s="190"/>
      <c r="I19" s="190"/>
    </row>
    <row r="20" ht="20.1" customHeight="1" outlineLevel="1" spans="1:9">
      <c r="A20" s="191">
        <v>20125</v>
      </c>
      <c r="B20" s="192" t="s">
        <v>2480</v>
      </c>
      <c r="C20" s="193">
        <f t="shared" si="2"/>
        <v>0</v>
      </c>
      <c r="D20" s="195"/>
      <c r="E20" s="195"/>
      <c r="F20" s="195"/>
      <c r="G20" s="195"/>
      <c r="H20" s="195"/>
      <c r="I20" s="195"/>
    </row>
    <row r="21" ht="20.1" customHeight="1" outlineLevel="1" spans="1:9">
      <c r="A21" s="191">
        <v>20126</v>
      </c>
      <c r="B21" s="194" t="s">
        <v>2481</v>
      </c>
      <c r="C21" s="193">
        <f t="shared" si="2"/>
        <v>0</v>
      </c>
      <c r="D21" s="195"/>
      <c r="E21" s="195"/>
      <c r="F21" s="195"/>
      <c r="G21" s="195"/>
      <c r="H21" s="195"/>
      <c r="I21" s="195"/>
    </row>
    <row r="22" ht="18.75" customHeight="1" outlineLevel="1" spans="1:9">
      <c r="A22" s="191">
        <v>20128</v>
      </c>
      <c r="B22" s="194" t="s">
        <v>2482</v>
      </c>
      <c r="C22" s="193">
        <f t="shared" si="2"/>
        <v>0</v>
      </c>
      <c r="D22" s="190"/>
      <c r="E22" s="190"/>
      <c r="F22" s="190"/>
      <c r="G22" s="190"/>
      <c r="H22" s="190"/>
      <c r="I22" s="190"/>
    </row>
    <row r="23" ht="20.1" customHeight="1" outlineLevel="1" spans="1:9">
      <c r="A23" s="191">
        <v>20129</v>
      </c>
      <c r="B23" s="194" t="s">
        <v>2483</v>
      </c>
      <c r="C23" s="193">
        <f t="shared" si="2"/>
        <v>101</v>
      </c>
      <c r="D23" s="190">
        <v>101</v>
      </c>
      <c r="E23" s="190"/>
      <c r="F23" s="190"/>
      <c r="G23" s="190"/>
      <c r="H23" s="190"/>
      <c r="I23" s="190"/>
    </row>
    <row r="24" ht="20.1" customHeight="1" outlineLevel="1" spans="1:9">
      <c r="A24" s="191">
        <v>20131</v>
      </c>
      <c r="B24" s="194" t="s">
        <v>2484</v>
      </c>
      <c r="C24" s="193">
        <f t="shared" si="2"/>
        <v>500</v>
      </c>
      <c r="D24" s="190">
        <v>500</v>
      </c>
      <c r="E24" s="190"/>
      <c r="F24" s="190"/>
      <c r="G24" s="190"/>
      <c r="H24" s="190"/>
      <c r="I24" s="190"/>
    </row>
    <row r="25" ht="20.1" customHeight="1" outlineLevel="1" spans="1:9">
      <c r="A25" s="191">
        <v>20132</v>
      </c>
      <c r="B25" s="194" t="s">
        <v>2485</v>
      </c>
      <c r="C25" s="193">
        <f t="shared" si="2"/>
        <v>562</v>
      </c>
      <c r="D25" s="190">
        <v>562</v>
      </c>
      <c r="E25" s="190"/>
      <c r="F25" s="190"/>
      <c r="G25" s="190"/>
      <c r="H25" s="190"/>
      <c r="I25" s="190"/>
    </row>
    <row r="26" ht="20.1" customHeight="1" outlineLevel="1" spans="1:9">
      <c r="A26" s="191">
        <v>20133</v>
      </c>
      <c r="B26" s="194" t="s">
        <v>2486</v>
      </c>
      <c r="C26" s="193">
        <f t="shared" si="2"/>
        <v>3</v>
      </c>
      <c r="D26" s="190">
        <v>3</v>
      </c>
      <c r="E26" s="190"/>
      <c r="F26" s="190"/>
      <c r="G26" s="190"/>
      <c r="H26" s="190"/>
      <c r="I26" s="190"/>
    </row>
    <row r="27" ht="20.1" customHeight="1" outlineLevel="1" spans="1:9">
      <c r="A27" s="191">
        <v>20134</v>
      </c>
      <c r="B27" s="194" t="s">
        <v>2487</v>
      </c>
      <c r="C27" s="193">
        <f t="shared" si="2"/>
        <v>6</v>
      </c>
      <c r="D27" s="190">
        <v>6</v>
      </c>
      <c r="E27" s="190"/>
      <c r="F27" s="190"/>
      <c r="G27" s="190"/>
      <c r="H27" s="190"/>
      <c r="I27" s="190"/>
    </row>
    <row r="28" ht="20.1" customHeight="1" outlineLevel="1" spans="1:9">
      <c r="A28" s="191">
        <v>20135</v>
      </c>
      <c r="B28" s="194" t="s">
        <v>2488</v>
      </c>
      <c r="C28" s="193">
        <f t="shared" si="2"/>
        <v>0</v>
      </c>
      <c r="D28" s="190"/>
      <c r="E28" s="190"/>
      <c r="F28" s="190"/>
      <c r="G28" s="190"/>
      <c r="H28" s="190"/>
      <c r="I28" s="190"/>
    </row>
    <row r="29" ht="20.1" customHeight="1" outlineLevel="1" spans="1:9">
      <c r="A29" s="191">
        <v>20136</v>
      </c>
      <c r="B29" s="194" t="s">
        <v>2489</v>
      </c>
      <c r="C29" s="193">
        <f t="shared" si="2"/>
        <v>10</v>
      </c>
      <c r="D29" s="190">
        <v>10</v>
      </c>
      <c r="E29" s="190"/>
      <c r="F29" s="190"/>
      <c r="G29" s="190"/>
      <c r="H29" s="190"/>
      <c r="I29" s="190"/>
    </row>
    <row r="30" ht="20.1" customHeight="1" outlineLevel="1" spans="1:9">
      <c r="A30" s="191">
        <v>20137</v>
      </c>
      <c r="B30" s="192" t="s">
        <v>2490</v>
      </c>
      <c r="C30" s="193">
        <f t="shared" si="2"/>
        <v>13</v>
      </c>
      <c r="D30" s="190">
        <v>13</v>
      </c>
      <c r="E30" s="190"/>
      <c r="F30" s="190"/>
      <c r="G30" s="190"/>
      <c r="H30" s="190"/>
      <c r="I30" s="190"/>
    </row>
    <row r="31" ht="20.1" customHeight="1" outlineLevel="1" spans="1:9">
      <c r="A31" s="191">
        <v>20138</v>
      </c>
      <c r="B31" s="192" t="s">
        <v>2491</v>
      </c>
      <c r="C31" s="193">
        <f t="shared" si="2"/>
        <v>755</v>
      </c>
      <c r="D31" s="190">
        <v>755</v>
      </c>
      <c r="E31" s="190"/>
      <c r="F31" s="190"/>
      <c r="G31" s="190"/>
      <c r="H31" s="190"/>
      <c r="I31" s="190"/>
    </row>
    <row r="32" ht="20.1" customHeight="1" outlineLevel="1" spans="1:9">
      <c r="A32" s="191">
        <v>20199</v>
      </c>
      <c r="B32" s="192" t="s">
        <v>2492</v>
      </c>
      <c r="C32" s="193">
        <f t="shared" si="2"/>
        <v>1800</v>
      </c>
      <c r="D32" s="190">
        <v>1800</v>
      </c>
      <c r="E32" s="190"/>
      <c r="F32" s="190"/>
      <c r="G32" s="190"/>
      <c r="H32" s="190"/>
      <c r="I32" s="190"/>
    </row>
    <row r="33" ht="20.1" customHeight="1" spans="1:9">
      <c r="A33" s="189">
        <v>202</v>
      </c>
      <c r="B33" s="85" t="s">
        <v>416</v>
      </c>
      <c r="C33" s="190">
        <f t="shared" si="2"/>
        <v>0</v>
      </c>
      <c r="D33" s="190">
        <f t="shared" ref="D33:I33" si="3">SUM(D34:D35)</f>
        <v>0</v>
      </c>
      <c r="E33" s="190">
        <f t="shared" si="3"/>
        <v>0</v>
      </c>
      <c r="F33" s="190">
        <f t="shared" si="3"/>
        <v>0</v>
      </c>
      <c r="G33" s="190">
        <f t="shared" si="3"/>
        <v>0</v>
      </c>
      <c r="H33" s="190">
        <f t="shared" si="3"/>
        <v>0</v>
      </c>
      <c r="I33" s="190">
        <f t="shared" si="3"/>
        <v>0</v>
      </c>
    </row>
    <row r="34" ht="20.1" customHeight="1" outlineLevel="1" spans="1:9">
      <c r="A34" s="191">
        <v>20205</v>
      </c>
      <c r="B34" s="192" t="s">
        <v>2493</v>
      </c>
      <c r="C34" s="193">
        <f t="shared" si="2"/>
        <v>0</v>
      </c>
      <c r="D34" s="190"/>
      <c r="E34" s="190"/>
      <c r="F34" s="190"/>
      <c r="G34" s="190"/>
      <c r="H34" s="190"/>
      <c r="I34" s="190"/>
    </row>
    <row r="35" ht="20.1" customHeight="1" outlineLevel="1" spans="1:9">
      <c r="A35" s="191">
        <v>20299</v>
      </c>
      <c r="B35" s="192" t="s">
        <v>2494</v>
      </c>
      <c r="C35" s="193">
        <f t="shared" si="2"/>
        <v>0</v>
      </c>
      <c r="D35" s="190"/>
      <c r="E35" s="190"/>
      <c r="F35" s="190"/>
      <c r="G35" s="190"/>
      <c r="H35" s="190"/>
      <c r="I35" s="190"/>
    </row>
    <row r="36" ht="20.1" customHeight="1" spans="1:9">
      <c r="A36" s="189">
        <v>203</v>
      </c>
      <c r="B36" s="85" t="s">
        <v>484</v>
      </c>
      <c r="C36" s="190">
        <f t="shared" si="2"/>
        <v>0</v>
      </c>
      <c r="D36" s="190">
        <f t="shared" ref="D36:I36" si="4">SUM(D37:D38)</f>
        <v>0</v>
      </c>
      <c r="E36" s="190">
        <f t="shared" si="4"/>
        <v>0</v>
      </c>
      <c r="F36" s="190">
        <f t="shared" si="4"/>
        <v>0</v>
      </c>
      <c r="G36" s="190">
        <f t="shared" si="4"/>
        <v>0</v>
      </c>
      <c r="H36" s="190">
        <f t="shared" si="4"/>
        <v>0</v>
      </c>
      <c r="I36" s="190">
        <f t="shared" si="4"/>
        <v>0</v>
      </c>
    </row>
    <row r="37" ht="20.1" customHeight="1" outlineLevel="1" spans="1:9">
      <c r="A37" s="196">
        <v>20306</v>
      </c>
      <c r="B37" s="194" t="s">
        <v>2495</v>
      </c>
      <c r="C37" s="193">
        <f t="shared" si="2"/>
        <v>0</v>
      </c>
      <c r="D37" s="190"/>
      <c r="E37" s="190"/>
      <c r="F37" s="190"/>
      <c r="G37" s="190"/>
      <c r="H37" s="190"/>
      <c r="I37" s="190"/>
    </row>
    <row r="38" ht="20.1" customHeight="1" outlineLevel="1" spans="1:9">
      <c r="A38" s="196">
        <v>20399</v>
      </c>
      <c r="B38" s="194" t="s">
        <v>2496</v>
      </c>
      <c r="C38" s="193">
        <f t="shared" si="2"/>
        <v>0</v>
      </c>
      <c r="D38" s="190"/>
      <c r="E38" s="190"/>
      <c r="F38" s="190"/>
      <c r="G38" s="190"/>
      <c r="H38" s="190"/>
      <c r="I38" s="190"/>
    </row>
    <row r="39" ht="20.1" customHeight="1" spans="1:9">
      <c r="A39" s="197">
        <v>204</v>
      </c>
      <c r="B39" s="85" t="s">
        <v>519</v>
      </c>
      <c r="C39" s="190">
        <f t="shared" si="2"/>
        <v>4760</v>
      </c>
      <c r="D39" s="190">
        <f t="shared" ref="D39:I39" si="5">SUM(D40:D50)</f>
        <v>4760</v>
      </c>
      <c r="E39" s="190">
        <f t="shared" si="5"/>
        <v>0</v>
      </c>
      <c r="F39" s="190">
        <f t="shared" si="5"/>
        <v>0</v>
      </c>
      <c r="G39" s="190">
        <f t="shared" si="5"/>
        <v>0</v>
      </c>
      <c r="H39" s="190">
        <f t="shared" si="5"/>
        <v>0</v>
      </c>
      <c r="I39" s="190">
        <f t="shared" si="5"/>
        <v>0</v>
      </c>
    </row>
    <row r="40" ht="20.1" customHeight="1" outlineLevel="1" spans="1:9">
      <c r="A40" s="191">
        <v>20401</v>
      </c>
      <c r="B40" s="192" t="s">
        <v>2497</v>
      </c>
      <c r="C40" s="193">
        <f t="shared" si="2"/>
        <v>10</v>
      </c>
      <c r="D40" s="198">
        <v>10</v>
      </c>
      <c r="E40" s="190"/>
      <c r="F40" s="190"/>
      <c r="G40" s="190"/>
      <c r="H40" s="190"/>
      <c r="I40" s="190"/>
    </row>
    <row r="41" ht="20.1" customHeight="1" outlineLevel="1" spans="1:9">
      <c r="A41" s="191">
        <v>20402</v>
      </c>
      <c r="B41" s="194" t="s">
        <v>2498</v>
      </c>
      <c r="C41" s="193">
        <f t="shared" si="2"/>
        <v>4598</v>
      </c>
      <c r="D41" s="198">
        <v>4598</v>
      </c>
      <c r="E41" s="190"/>
      <c r="F41" s="190"/>
      <c r="G41" s="190"/>
      <c r="H41" s="190"/>
      <c r="I41" s="190"/>
    </row>
    <row r="42" ht="20.1" customHeight="1" outlineLevel="1" spans="1:9">
      <c r="A42" s="191">
        <v>20403</v>
      </c>
      <c r="B42" s="192" t="s">
        <v>2499</v>
      </c>
      <c r="C42" s="193">
        <f t="shared" si="2"/>
        <v>0</v>
      </c>
      <c r="D42" s="198">
        <v>0</v>
      </c>
      <c r="E42" s="190"/>
      <c r="F42" s="190"/>
      <c r="G42" s="190"/>
      <c r="H42" s="190"/>
      <c r="I42" s="190"/>
    </row>
    <row r="43" ht="20.1" customHeight="1" outlineLevel="1" spans="1:9">
      <c r="A43" s="191">
        <v>20404</v>
      </c>
      <c r="B43" s="192" t="s">
        <v>2500</v>
      </c>
      <c r="C43" s="193">
        <f t="shared" si="2"/>
        <v>0</v>
      </c>
      <c r="D43" s="198">
        <v>0</v>
      </c>
      <c r="E43" s="190"/>
      <c r="F43" s="190"/>
      <c r="G43" s="190"/>
      <c r="H43" s="190"/>
      <c r="I43" s="190"/>
    </row>
    <row r="44" ht="20.1" customHeight="1" outlineLevel="1" spans="1:9">
      <c r="A44" s="191">
        <v>20405</v>
      </c>
      <c r="B44" s="59" t="s">
        <v>2501</v>
      </c>
      <c r="C44" s="193">
        <f t="shared" si="2"/>
        <v>0</v>
      </c>
      <c r="D44" s="198">
        <v>0</v>
      </c>
      <c r="E44" s="190"/>
      <c r="F44" s="190"/>
      <c r="G44" s="190"/>
      <c r="H44" s="190"/>
      <c r="I44" s="190"/>
    </row>
    <row r="45" ht="20.1" customHeight="1" outlineLevel="1" spans="1:9">
      <c r="A45" s="191">
        <v>20406</v>
      </c>
      <c r="B45" s="192" t="s">
        <v>2502</v>
      </c>
      <c r="C45" s="193">
        <f t="shared" si="2"/>
        <v>152</v>
      </c>
      <c r="D45" s="198">
        <v>152</v>
      </c>
      <c r="E45" s="190"/>
      <c r="F45" s="190"/>
      <c r="G45" s="190"/>
      <c r="H45" s="190"/>
      <c r="I45" s="190"/>
    </row>
    <row r="46" ht="20.1" customHeight="1" outlineLevel="1" spans="1:9">
      <c r="A46" s="191">
        <v>20407</v>
      </c>
      <c r="B46" s="192" t="s">
        <v>2503</v>
      </c>
      <c r="C46" s="193">
        <f t="shared" si="2"/>
        <v>0</v>
      </c>
      <c r="D46" s="198">
        <v>0</v>
      </c>
      <c r="E46" s="190"/>
      <c r="F46" s="190"/>
      <c r="G46" s="190"/>
      <c r="H46" s="190"/>
      <c r="I46" s="190"/>
    </row>
    <row r="47" ht="20.1" customHeight="1" outlineLevel="1" spans="1:9">
      <c r="A47" s="191">
        <v>20408</v>
      </c>
      <c r="B47" s="194" t="s">
        <v>2504</v>
      </c>
      <c r="C47" s="193">
        <f t="shared" si="2"/>
        <v>0</v>
      </c>
      <c r="D47" s="198">
        <v>0</v>
      </c>
      <c r="E47" s="190"/>
      <c r="F47" s="190"/>
      <c r="G47" s="190"/>
      <c r="H47" s="190"/>
      <c r="I47" s="190"/>
    </row>
    <row r="48" ht="20.1" customHeight="1" outlineLevel="1" spans="1:9">
      <c r="A48" s="191">
        <v>20409</v>
      </c>
      <c r="B48" s="59" t="s">
        <v>2505</v>
      </c>
      <c r="C48" s="193">
        <f t="shared" si="2"/>
        <v>0</v>
      </c>
      <c r="D48" s="198">
        <v>0</v>
      </c>
      <c r="E48" s="190"/>
      <c r="F48" s="190"/>
      <c r="G48" s="190"/>
      <c r="H48" s="190"/>
      <c r="I48" s="190"/>
    </row>
    <row r="49" ht="20.1" customHeight="1" outlineLevel="1" spans="1:9">
      <c r="A49" s="191">
        <v>20410</v>
      </c>
      <c r="B49" s="192" t="s">
        <v>2506</v>
      </c>
      <c r="C49" s="193">
        <f t="shared" si="2"/>
        <v>0</v>
      </c>
      <c r="D49" s="198">
        <v>0</v>
      </c>
      <c r="E49" s="190"/>
      <c r="F49" s="190"/>
      <c r="G49" s="190"/>
      <c r="H49" s="190"/>
      <c r="I49" s="190"/>
    </row>
    <row r="50" ht="20.1" customHeight="1" outlineLevel="1" spans="1:9">
      <c r="A50" s="191">
        <v>20499</v>
      </c>
      <c r="B50" s="192" t="s">
        <v>2507</v>
      </c>
      <c r="C50" s="193">
        <f t="shared" si="2"/>
        <v>0</v>
      </c>
      <c r="D50" s="198">
        <v>0</v>
      </c>
      <c r="E50" s="190"/>
      <c r="F50" s="190"/>
      <c r="G50" s="190"/>
      <c r="H50" s="190"/>
      <c r="I50" s="190"/>
    </row>
    <row r="51" ht="19.5" customHeight="1" spans="1:9">
      <c r="A51" s="197">
        <v>205</v>
      </c>
      <c r="B51" s="85" t="s">
        <v>658</v>
      </c>
      <c r="C51" s="190">
        <f t="shared" si="2"/>
        <v>19366</v>
      </c>
      <c r="D51" s="190">
        <f t="shared" ref="D51:I51" si="6">SUM(D52:D61)</f>
        <v>14866</v>
      </c>
      <c r="E51" s="190">
        <f t="shared" si="6"/>
        <v>4500</v>
      </c>
      <c r="F51" s="190">
        <f t="shared" si="6"/>
        <v>0</v>
      </c>
      <c r="G51" s="190">
        <f t="shared" si="6"/>
        <v>0</v>
      </c>
      <c r="H51" s="190">
        <f t="shared" si="6"/>
        <v>0</v>
      </c>
      <c r="I51" s="190">
        <f t="shared" si="6"/>
        <v>0</v>
      </c>
    </row>
    <row r="52" ht="20.1" customHeight="1" outlineLevel="1" spans="1:9">
      <c r="A52" s="191">
        <v>20501</v>
      </c>
      <c r="B52" s="194" t="s">
        <v>2508</v>
      </c>
      <c r="C52" s="193">
        <f t="shared" si="2"/>
        <v>1500</v>
      </c>
      <c r="D52" s="198">
        <v>1000</v>
      </c>
      <c r="E52" s="190">
        <v>500</v>
      </c>
      <c r="F52" s="190"/>
      <c r="G52" s="190"/>
      <c r="H52" s="190"/>
      <c r="I52" s="190"/>
    </row>
    <row r="53" ht="20.1" customHeight="1" outlineLevel="1" spans="1:9">
      <c r="A53" s="191">
        <v>20502</v>
      </c>
      <c r="B53" s="192" t="s">
        <v>2509</v>
      </c>
      <c r="C53" s="193">
        <f t="shared" si="2"/>
        <v>17856</v>
      </c>
      <c r="D53" s="198">
        <v>13856</v>
      </c>
      <c r="E53" s="190">
        <v>4000</v>
      </c>
      <c r="F53" s="190"/>
      <c r="G53" s="190"/>
      <c r="H53" s="190"/>
      <c r="I53" s="190"/>
    </row>
    <row r="54" ht="20.1" customHeight="1" outlineLevel="1" spans="1:9">
      <c r="A54" s="191">
        <v>20503</v>
      </c>
      <c r="B54" s="192" t="s">
        <v>2510</v>
      </c>
      <c r="C54" s="193">
        <f t="shared" si="2"/>
        <v>0</v>
      </c>
      <c r="D54" s="198">
        <v>0</v>
      </c>
      <c r="E54" s="190"/>
      <c r="F54" s="190"/>
      <c r="G54" s="190"/>
      <c r="H54" s="190"/>
      <c r="I54" s="190"/>
    </row>
    <row r="55" ht="20.1" customHeight="1" outlineLevel="1" spans="1:9">
      <c r="A55" s="191">
        <v>20504</v>
      </c>
      <c r="B55" s="59" t="s">
        <v>2511</v>
      </c>
      <c r="C55" s="193">
        <f t="shared" si="2"/>
        <v>0</v>
      </c>
      <c r="D55" s="198">
        <v>0</v>
      </c>
      <c r="E55" s="190"/>
      <c r="F55" s="190"/>
      <c r="G55" s="190"/>
      <c r="H55" s="190"/>
      <c r="I55" s="190"/>
    </row>
    <row r="56" ht="20.1" customHeight="1" outlineLevel="1" spans="1:9">
      <c r="A56" s="191">
        <v>20505</v>
      </c>
      <c r="B56" s="194" t="s">
        <v>2512</v>
      </c>
      <c r="C56" s="193">
        <f t="shared" si="2"/>
        <v>0</v>
      </c>
      <c r="D56" s="198">
        <v>0</v>
      </c>
      <c r="E56" s="190"/>
      <c r="F56" s="190"/>
      <c r="G56" s="190"/>
      <c r="H56" s="190"/>
      <c r="I56" s="190"/>
    </row>
    <row r="57" ht="20.1" customHeight="1" outlineLevel="1" spans="1:9">
      <c r="A57" s="191">
        <v>20506</v>
      </c>
      <c r="B57" s="194" t="s">
        <v>2513</v>
      </c>
      <c r="C57" s="193">
        <f t="shared" si="2"/>
        <v>0</v>
      </c>
      <c r="D57" s="198">
        <v>0</v>
      </c>
      <c r="E57" s="190"/>
      <c r="F57" s="190"/>
      <c r="G57" s="190"/>
      <c r="H57" s="190"/>
      <c r="I57" s="190"/>
    </row>
    <row r="58" ht="20.1" customHeight="1" outlineLevel="1" spans="1:9">
      <c r="A58" s="191">
        <v>20507</v>
      </c>
      <c r="B58" s="192" t="s">
        <v>2514</v>
      </c>
      <c r="C58" s="193">
        <f t="shared" si="2"/>
        <v>0</v>
      </c>
      <c r="D58" s="198">
        <v>0</v>
      </c>
      <c r="E58" s="190"/>
      <c r="F58" s="190"/>
      <c r="G58" s="190"/>
      <c r="H58" s="190"/>
      <c r="I58" s="190"/>
    </row>
    <row r="59" ht="20.1" customHeight="1" outlineLevel="1" spans="1:9">
      <c r="A59" s="191">
        <v>20508</v>
      </c>
      <c r="B59" s="194" t="s">
        <v>2515</v>
      </c>
      <c r="C59" s="193">
        <f t="shared" si="2"/>
        <v>0</v>
      </c>
      <c r="D59" s="198">
        <v>0</v>
      </c>
      <c r="E59" s="190"/>
      <c r="F59" s="190"/>
      <c r="G59" s="190"/>
      <c r="H59" s="190"/>
      <c r="I59" s="190"/>
    </row>
    <row r="60" ht="20.1" customHeight="1" outlineLevel="1" spans="1:9">
      <c r="A60" s="191">
        <v>20509</v>
      </c>
      <c r="B60" s="192" t="s">
        <v>2516</v>
      </c>
      <c r="C60" s="193">
        <f t="shared" si="2"/>
        <v>0</v>
      </c>
      <c r="D60" s="198">
        <v>0</v>
      </c>
      <c r="E60" s="190"/>
      <c r="F60" s="190"/>
      <c r="G60" s="190"/>
      <c r="H60" s="190"/>
      <c r="I60" s="190"/>
    </row>
    <row r="61" ht="20.1" customHeight="1" outlineLevel="1" spans="1:9">
      <c r="A61" s="191">
        <v>20599</v>
      </c>
      <c r="B61" s="192" t="s">
        <v>2517</v>
      </c>
      <c r="C61" s="193">
        <f t="shared" si="2"/>
        <v>10</v>
      </c>
      <c r="D61" s="198">
        <v>10</v>
      </c>
      <c r="E61" s="190"/>
      <c r="F61" s="190"/>
      <c r="G61" s="190"/>
      <c r="H61" s="190"/>
      <c r="I61" s="190"/>
    </row>
    <row r="62" ht="20.1" customHeight="1" spans="1:9">
      <c r="A62" s="197">
        <v>206</v>
      </c>
      <c r="B62" s="85" t="s">
        <v>758</v>
      </c>
      <c r="C62" s="190">
        <f t="shared" si="2"/>
        <v>500</v>
      </c>
      <c r="D62" s="190">
        <f t="shared" ref="D62:I62" si="7">SUM(D63:D72)</f>
        <v>500</v>
      </c>
      <c r="E62" s="190">
        <f t="shared" si="7"/>
        <v>0</v>
      </c>
      <c r="F62" s="190">
        <f t="shared" si="7"/>
        <v>0</v>
      </c>
      <c r="G62" s="190">
        <f t="shared" si="7"/>
        <v>0</v>
      </c>
      <c r="H62" s="190">
        <f t="shared" si="7"/>
        <v>0</v>
      </c>
      <c r="I62" s="190">
        <f t="shared" si="7"/>
        <v>0</v>
      </c>
    </row>
    <row r="63" ht="20.1" customHeight="1" outlineLevel="1" spans="1:9">
      <c r="A63" s="191">
        <v>20601</v>
      </c>
      <c r="B63" s="194" t="s">
        <v>2518</v>
      </c>
      <c r="C63" s="193">
        <f t="shared" si="2"/>
        <v>100</v>
      </c>
      <c r="D63" s="190">
        <v>100</v>
      </c>
      <c r="E63" s="190"/>
      <c r="F63" s="190"/>
      <c r="G63" s="190"/>
      <c r="H63" s="190"/>
      <c r="I63" s="190"/>
    </row>
    <row r="64" ht="20.1" customHeight="1" outlineLevel="1" spans="1:9">
      <c r="A64" s="191">
        <v>20602</v>
      </c>
      <c r="B64" s="192" t="s">
        <v>2519</v>
      </c>
      <c r="C64" s="193">
        <f t="shared" si="2"/>
        <v>0</v>
      </c>
      <c r="D64" s="190"/>
      <c r="E64" s="190"/>
      <c r="F64" s="190"/>
      <c r="G64" s="190"/>
      <c r="H64" s="190"/>
      <c r="I64" s="190"/>
    </row>
    <row r="65" ht="20.1" customHeight="1" outlineLevel="1" spans="1:9">
      <c r="A65" s="191">
        <v>20603</v>
      </c>
      <c r="B65" s="194" t="s">
        <v>2520</v>
      </c>
      <c r="C65" s="193">
        <f t="shared" si="2"/>
        <v>0</v>
      </c>
      <c r="D65" s="190"/>
      <c r="E65" s="190"/>
      <c r="F65" s="190"/>
      <c r="G65" s="190"/>
      <c r="H65" s="190"/>
      <c r="I65" s="190"/>
    </row>
    <row r="66" ht="20.1" customHeight="1" outlineLevel="1" spans="1:9">
      <c r="A66" s="191">
        <v>20604</v>
      </c>
      <c r="B66" s="194" t="s">
        <v>2521</v>
      </c>
      <c r="C66" s="193">
        <f t="shared" si="2"/>
        <v>80</v>
      </c>
      <c r="D66" s="190">
        <v>80</v>
      </c>
      <c r="E66" s="190"/>
      <c r="F66" s="190"/>
      <c r="G66" s="190"/>
      <c r="H66" s="190"/>
      <c r="I66" s="190"/>
    </row>
    <row r="67" ht="20.1" customHeight="1" outlineLevel="1" spans="1:9">
      <c r="A67" s="191">
        <v>20605</v>
      </c>
      <c r="B67" s="194" t="s">
        <v>2522</v>
      </c>
      <c r="C67" s="193">
        <f t="shared" si="2"/>
        <v>0</v>
      </c>
      <c r="D67" s="190"/>
      <c r="E67" s="190"/>
      <c r="F67" s="190"/>
      <c r="G67" s="190"/>
      <c r="H67" s="190"/>
      <c r="I67" s="190"/>
    </row>
    <row r="68" ht="20.1" customHeight="1" outlineLevel="1" spans="1:9">
      <c r="A68" s="191">
        <v>20606</v>
      </c>
      <c r="B68" s="194" t="s">
        <v>2523</v>
      </c>
      <c r="C68" s="193">
        <f t="shared" si="2"/>
        <v>0</v>
      </c>
      <c r="D68" s="190"/>
      <c r="E68" s="190"/>
      <c r="F68" s="190"/>
      <c r="G68" s="190"/>
      <c r="H68" s="190"/>
      <c r="I68" s="190"/>
    </row>
    <row r="69" ht="20.1" customHeight="1" outlineLevel="1" spans="1:9">
      <c r="A69" s="191">
        <v>20607</v>
      </c>
      <c r="B69" s="192" t="s">
        <v>2524</v>
      </c>
      <c r="C69" s="193">
        <f t="shared" si="2"/>
        <v>10</v>
      </c>
      <c r="D69" s="190">
        <v>10</v>
      </c>
      <c r="E69" s="190"/>
      <c r="F69" s="190"/>
      <c r="G69" s="190"/>
      <c r="H69" s="190"/>
      <c r="I69" s="190"/>
    </row>
    <row r="70" ht="20.1" customHeight="1" outlineLevel="1" spans="1:9">
      <c r="A70" s="191">
        <v>20608</v>
      </c>
      <c r="B70" s="192" t="s">
        <v>2525</v>
      </c>
      <c r="C70" s="193">
        <f t="shared" si="2"/>
        <v>0</v>
      </c>
      <c r="D70" s="190"/>
      <c r="E70" s="190"/>
      <c r="F70" s="190"/>
      <c r="G70" s="190"/>
      <c r="H70" s="190"/>
      <c r="I70" s="190"/>
    </row>
    <row r="71" ht="20.1" customHeight="1" outlineLevel="1" spans="1:9">
      <c r="A71" s="191">
        <v>20609</v>
      </c>
      <c r="B71" s="59" t="s">
        <v>2526</v>
      </c>
      <c r="C71" s="193">
        <f t="shared" ref="C71:C134" si="8">SUM(D71:I71)</f>
        <v>50</v>
      </c>
      <c r="D71" s="190">
        <v>50</v>
      </c>
      <c r="E71" s="190"/>
      <c r="F71" s="190"/>
      <c r="G71" s="190"/>
      <c r="H71" s="190"/>
      <c r="I71" s="190"/>
    </row>
    <row r="72" ht="20.1" customHeight="1" outlineLevel="1" spans="1:9">
      <c r="A72" s="191">
        <v>20699</v>
      </c>
      <c r="B72" s="192" t="s">
        <v>2527</v>
      </c>
      <c r="C72" s="193">
        <f t="shared" si="8"/>
        <v>260</v>
      </c>
      <c r="D72" s="190">
        <v>260</v>
      </c>
      <c r="E72" s="190"/>
      <c r="F72" s="190"/>
      <c r="G72" s="190"/>
      <c r="H72" s="190"/>
      <c r="I72" s="190"/>
    </row>
    <row r="73" ht="20.1" customHeight="1" spans="1:9">
      <c r="A73" s="197">
        <v>207</v>
      </c>
      <c r="B73" s="85" t="s">
        <v>862</v>
      </c>
      <c r="C73" s="190">
        <f t="shared" si="8"/>
        <v>122</v>
      </c>
      <c r="D73" s="190">
        <f t="shared" ref="D73:I73" si="9">SUM(D74:D79)</f>
        <v>112</v>
      </c>
      <c r="E73" s="190">
        <f t="shared" si="9"/>
        <v>10</v>
      </c>
      <c r="F73" s="190">
        <f t="shared" si="9"/>
        <v>0</v>
      </c>
      <c r="G73" s="190">
        <f t="shared" si="9"/>
        <v>0</v>
      </c>
      <c r="H73" s="190">
        <f t="shared" si="9"/>
        <v>0</v>
      </c>
      <c r="I73" s="190">
        <f t="shared" si="9"/>
        <v>0</v>
      </c>
    </row>
    <row r="74" ht="20.1" customHeight="1" outlineLevel="1" spans="1:9">
      <c r="A74" s="191">
        <v>20701</v>
      </c>
      <c r="B74" s="59" t="s">
        <v>2528</v>
      </c>
      <c r="C74" s="193">
        <f t="shared" si="8"/>
        <v>82</v>
      </c>
      <c r="D74" s="198">
        <v>82</v>
      </c>
      <c r="E74" s="190"/>
      <c r="F74" s="190"/>
      <c r="G74" s="190"/>
      <c r="H74" s="190"/>
      <c r="I74" s="190"/>
    </row>
    <row r="75" ht="20.1" customHeight="1" outlineLevel="1" spans="1:9">
      <c r="A75" s="191">
        <v>20702</v>
      </c>
      <c r="B75" s="59" t="s">
        <v>2529</v>
      </c>
      <c r="C75" s="193">
        <f t="shared" si="8"/>
        <v>16</v>
      </c>
      <c r="D75" s="198">
        <v>16</v>
      </c>
      <c r="E75" s="190"/>
      <c r="F75" s="190"/>
      <c r="G75" s="190"/>
      <c r="H75" s="190"/>
      <c r="I75" s="190"/>
    </row>
    <row r="76" ht="20.1" customHeight="1" outlineLevel="1" spans="1:9">
      <c r="A76" s="191">
        <v>20703</v>
      </c>
      <c r="B76" s="59" t="s">
        <v>2530</v>
      </c>
      <c r="C76" s="193">
        <f t="shared" si="8"/>
        <v>0</v>
      </c>
      <c r="D76" s="198">
        <v>0</v>
      </c>
      <c r="E76" s="190"/>
      <c r="F76" s="190"/>
      <c r="G76" s="190"/>
      <c r="H76" s="190"/>
      <c r="I76" s="190"/>
    </row>
    <row r="77" ht="20.1" customHeight="1" outlineLevel="1" spans="1:9">
      <c r="A77" s="191">
        <v>20706</v>
      </c>
      <c r="B77" s="59" t="s">
        <v>2531</v>
      </c>
      <c r="C77" s="193">
        <f t="shared" si="8"/>
        <v>12</v>
      </c>
      <c r="D77" s="198">
        <v>12</v>
      </c>
      <c r="E77" s="190"/>
      <c r="F77" s="190"/>
      <c r="G77" s="190"/>
      <c r="H77" s="190"/>
      <c r="I77" s="190"/>
    </row>
    <row r="78" ht="20.1" customHeight="1" outlineLevel="1" spans="1:9">
      <c r="A78" s="191">
        <v>20708</v>
      </c>
      <c r="B78" s="59" t="s">
        <v>2532</v>
      </c>
      <c r="C78" s="193">
        <f t="shared" si="8"/>
        <v>0</v>
      </c>
      <c r="D78" s="198">
        <v>0</v>
      </c>
      <c r="E78" s="190"/>
      <c r="F78" s="190"/>
      <c r="G78" s="190"/>
      <c r="H78" s="190"/>
      <c r="I78" s="190"/>
    </row>
    <row r="79" ht="20.1" customHeight="1" outlineLevel="1" spans="1:9">
      <c r="A79" s="191">
        <v>20799</v>
      </c>
      <c r="B79" s="59" t="s">
        <v>2533</v>
      </c>
      <c r="C79" s="193">
        <f t="shared" si="8"/>
        <v>12</v>
      </c>
      <c r="D79" s="198">
        <v>2</v>
      </c>
      <c r="E79" s="190">
        <v>10</v>
      </c>
      <c r="F79" s="190"/>
      <c r="G79" s="190"/>
      <c r="H79" s="190"/>
      <c r="I79" s="190"/>
    </row>
    <row r="80" ht="20.1" customHeight="1" spans="1:9">
      <c r="A80" s="197">
        <v>208</v>
      </c>
      <c r="B80" s="85" t="s">
        <v>960</v>
      </c>
      <c r="C80" s="190">
        <f t="shared" si="8"/>
        <v>14400</v>
      </c>
      <c r="D80" s="190">
        <f t="shared" ref="D80:I80" si="10">SUM(D81:D101)</f>
        <v>8476</v>
      </c>
      <c r="E80" s="190">
        <f t="shared" si="10"/>
        <v>5924</v>
      </c>
      <c r="F80" s="190">
        <f t="shared" si="10"/>
        <v>0</v>
      </c>
      <c r="G80" s="190">
        <f t="shared" si="10"/>
        <v>0</v>
      </c>
      <c r="H80" s="190">
        <f t="shared" si="10"/>
        <v>0</v>
      </c>
      <c r="I80" s="190">
        <f t="shared" si="10"/>
        <v>0</v>
      </c>
    </row>
    <row r="81" ht="20.1" customHeight="1" outlineLevel="1" spans="1:9">
      <c r="A81" s="191">
        <v>20801</v>
      </c>
      <c r="B81" s="59" t="s">
        <v>2534</v>
      </c>
      <c r="C81" s="193">
        <f t="shared" si="8"/>
        <v>815</v>
      </c>
      <c r="D81" s="198">
        <v>815</v>
      </c>
      <c r="E81" s="190"/>
      <c r="F81" s="190"/>
      <c r="G81" s="190"/>
      <c r="H81" s="190"/>
      <c r="I81" s="190"/>
    </row>
    <row r="82" ht="20.1" customHeight="1" outlineLevel="1" spans="1:9">
      <c r="A82" s="191">
        <v>20802</v>
      </c>
      <c r="B82" s="59" t="s">
        <v>2535</v>
      </c>
      <c r="C82" s="193">
        <f t="shared" si="8"/>
        <v>141</v>
      </c>
      <c r="D82" s="198">
        <v>141</v>
      </c>
      <c r="E82" s="190"/>
      <c r="F82" s="190"/>
      <c r="G82" s="190"/>
      <c r="H82" s="190"/>
      <c r="I82" s="190"/>
    </row>
    <row r="83" ht="20.1" customHeight="1" outlineLevel="1" spans="1:9">
      <c r="A83" s="191">
        <v>20804</v>
      </c>
      <c r="B83" s="59" t="s">
        <v>2536</v>
      </c>
      <c r="C83" s="193">
        <f t="shared" si="8"/>
        <v>0</v>
      </c>
      <c r="D83" s="198">
        <v>0</v>
      </c>
      <c r="E83" s="190"/>
      <c r="F83" s="190"/>
      <c r="G83" s="190"/>
      <c r="H83" s="190"/>
      <c r="I83" s="190"/>
    </row>
    <row r="84" ht="20.1" customHeight="1" outlineLevel="1" spans="1:9">
      <c r="A84" s="191">
        <v>20805</v>
      </c>
      <c r="B84" s="59" t="s">
        <v>2537</v>
      </c>
      <c r="C84" s="193">
        <f t="shared" si="8"/>
        <v>2150</v>
      </c>
      <c r="D84" s="198">
        <v>2150</v>
      </c>
      <c r="E84" s="190"/>
      <c r="F84" s="190"/>
      <c r="G84" s="190"/>
      <c r="H84" s="190"/>
      <c r="I84" s="190"/>
    </row>
    <row r="85" ht="20.1" customHeight="1" outlineLevel="1" spans="1:9">
      <c r="A85" s="191">
        <v>20806</v>
      </c>
      <c r="B85" s="59" t="s">
        <v>2538</v>
      </c>
      <c r="C85" s="193">
        <f t="shared" si="8"/>
        <v>0</v>
      </c>
      <c r="D85" s="198">
        <v>0</v>
      </c>
      <c r="E85" s="190"/>
      <c r="F85" s="190"/>
      <c r="G85" s="190"/>
      <c r="H85" s="190"/>
      <c r="I85" s="190"/>
    </row>
    <row r="86" ht="20.1" customHeight="1" outlineLevel="1" spans="1:9">
      <c r="A86" s="191">
        <v>20807</v>
      </c>
      <c r="B86" s="59" t="s">
        <v>2539</v>
      </c>
      <c r="C86" s="193">
        <f t="shared" si="8"/>
        <v>619</v>
      </c>
      <c r="D86" s="198">
        <v>419</v>
      </c>
      <c r="E86" s="190">
        <v>200</v>
      </c>
      <c r="F86" s="190"/>
      <c r="G86" s="190"/>
      <c r="H86" s="190"/>
      <c r="I86" s="190"/>
    </row>
    <row r="87" ht="20.1" customHeight="1" outlineLevel="1" spans="1:9">
      <c r="A87" s="191">
        <v>20808</v>
      </c>
      <c r="B87" s="59" t="s">
        <v>2540</v>
      </c>
      <c r="C87" s="193">
        <f t="shared" si="8"/>
        <v>1390</v>
      </c>
      <c r="D87" s="198">
        <v>590</v>
      </c>
      <c r="E87" s="190">
        <v>800</v>
      </c>
      <c r="F87" s="190"/>
      <c r="G87" s="190"/>
      <c r="H87" s="190"/>
      <c r="I87" s="190"/>
    </row>
    <row r="88" ht="20.1" customHeight="1" outlineLevel="1" spans="1:9">
      <c r="A88" s="191">
        <v>20809</v>
      </c>
      <c r="B88" s="59" t="s">
        <v>2541</v>
      </c>
      <c r="C88" s="193">
        <f t="shared" si="8"/>
        <v>44</v>
      </c>
      <c r="D88" s="198">
        <v>44</v>
      </c>
      <c r="E88" s="190"/>
      <c r="F88" s="190"/>
      <c r="G88" s="190"/>
      <c r="H88" s="190"/>
      <c r="I88" s="190"/>
    </row>
    <row r="89" ht="20.1" customHeight="1" outlineLevel="1" spans="1:9">
      <c r="A89" s="191">
        <v>20810</v>
      </c>
      <c r="B89" s="59" t="s">
        <v>2542</v>
      </c>
      <c r="C89" s="193">
        <f t="shared" si="8"/>
        <v>151</v>
      </c>
      <c r="D89" s="198">
        <v>151</v>
      </c>
      <c r="E89" s="190"/>
      <c r="F89" s="190"/>
      <c r="G89" s="190"/>
      <c r="H89" s="190"/>
      <c r="I89" s="190"/>
    </row>
    <row r="90" ht="20.1" customHeight="1" outlineLevel="1" spans="1:9">
      <c r="A90" s="191">
        <v>20811</v>
      </c>
      <c r="B90" s="59" t="s">
        <v>2543</v>
      </c>
      <c r="C90" s="193">
        <f t="shared" si="8"/>
        <v>720</v>
      </c>
      <c r="D90" s="198">
        <v>400</v>
      </c>
      <c r="E90" s="190">
        <v>320</v>
      </c>
      <c r="F90" s="190"/>
      <c r="G90" s="190"/>
      <c r="H90" s="190"/>
      <c r="I90" s="190"/>
    </row>
    <row r="91" ht="20.1" customHeight="1" outlineLevel="1" spans="1:9">
      <c r="A91" s="191">
        <v>20816</v>
      </c>
      <c r="B91" s="59" t="s">
        <v>2544</v>
      </c>
      <c r="C91" s="193">
        <f t="shared" si="8"/>
        <v>0</v>
      </c>
      <c r="D91" s="198">
        <v>0</v>
      </c>
      <c r="E91" s="190"/>
      <c r="F91" s="190"/>
      <c r="G91" s="190"/>
      <c r="H91" s="190"/>
      <c r="I91" s="190"/>
    </row>
    <row r="92" ht="20.1" customHeight="1" outlineLevel="1" spans="1:9">
      <c r="A92" s="191">
        <v>20819</v>
      </c>
      <c r="B92" s="59" t="s">
        <v>2545</v>
      </c>
      <c r="C92" s="193">
        <f t="shared" si="8"/>
        <v>2358</v>
      </c>
      <c r="D92" s="198">
        <v>2358</v>
      </c>
      <c r="E92" s="190"/>
      <c r="F92" s="190"/>
      <c r="G92" s="190"/>
      <c r="H92" s="190"/>
      <c r="I92" s="190"/>
    </row>
    <row r="93" ht="20.1" customHeight="1" outlineLevel="1" spans="1:9">
      <c r="A93" s="191">
        <v>20820</v>
      </c>
      <c r="B93" s="59" t="s">
        <v>2546</v>
      </c>
      <c r="C93" s="193">
        <f t="shared" si="8"/>
        <v>700</v>
      </c>
      <c r="D93" s="198">
        <v>200</v>
      </c>
      <c r="E93" s="190">
        <v>500</v>
      </c>
      <c r="F93" s="190"/>
      <c r="G93" s="190"/>
      <c r="H93" s="190"/>
      <c r="I93" s="190"/>
    </row>
    <row r="94" ht="20.1" customHeight="1" outlineLevel="1" spans="1:9">
      <c r="A94" s="191">
        <v>20821</v>
      </c>
      <c r="B94" s="59" t="s">
        <v>2547</v>
      </c>
      <c r="C94" s="193">
        <f t="shared" si="8"/>
        <v>240</v>
      </c>
      <c r="D94" s="198">
        <v>40</v>
      </c>
      <c r="E94" s="190">
        <v>200</v>
      </c>
      <c r="F94" s="190"/>
      <c r="G94" s="190"/>
      <c r="H94" s="190"/>
      <c r="I94" s="190"/>
    </row>
    <row r="95" ht="20.1" customHeight="1" outlineLevel="1" spans="1:9">
      <c r="A95" s="191">
        <v>20824</v>
      </c>
      <c r="B95" s="59" t="s">
        <v>2548</v>
      </c>
      <c r="C95" s="193">
        <f t="shared" si="8"/>
        <v>0</v>
      </c>
      <c r="D95" s="198">
        <v>0</v>
      </c>
      <c r="E95" s="190"/>
      <c r="F95" s="190"/>
      <c r="G95" s="190"/>
      <c r="H95" s="190"/>
      <c r="I95" s="190"/>
    </row>
    <row r="96" ht="20.1" customHeight="1" outlineLevel="1" spans="1:9">
      <c r="A96" s="191">
        <v>20825</v>
      </c>
      <c r="B96" s="59" t="s">
        <v>2549</v>
      </c>
      <c r="C96" s="193">
        <f t="shared" si="8"/>
        <v>169</v>
      </c>
      <c r="D96" s="198">
        <v>169</v>
      </c>
      <c r="E96" s="190"/>
      <c r="F96" s="190"/>
      <c r="G96" s="190"/>
      <c r="H96" s="190"/>
      <c r="I96" s="190"/>
    </row>
    <row r="97" ht="20.1" customHeight="1" outlineLevel="1" spans="1:9">
      <c r="A97" s="191">
        <v>20826</v>
      </c>
      <c r="B97" s="59" t="s">
        <v>2550</v>
      </c>
      <c r="C97" s="193">
        <f t="shared" si="8"/>
        <v>3893</v>
      </c>
      <c r="D97" s="198">
        <v>489</v>
      </c>
      <c r="E97" s="190">
        <v>3404</v>
      </c>
      <c r="F97" s="190"/>
      <c r="G97" s="190"/>
      <c r="H97" s="190"/>
      <c r="I97" s="190"/>
    </row>
    <row r="98" ht="20.1" customHeight="1" outlineLevel="1" spans="1:9">
      <c r="A98" s="191">
        <v>20827</v>
      </c>
      <c r="B98" s="59" t="s">
        <v>2551</v>
      </c>
      <c r="C98" s="193">
        <f t="shared" si="8"/>
        <v>0</v>
      </c>
      <c r="D98" s="198">
        <v>0</v>
      </c>
      <c r="E98" s="190"/>
      <c r="F98" s="190"/>
      <c r="G98" s="190"/>
      <c r="H98" s="190"/>
      <c r="I98" s="190"/>
    </row>
    <row r="99" ht="20.1" customHeight="1" outlineLevel="1" spans="1:9">
      <c r="A99" s="191">
        <v>20828</v>
      </c>
      <c r="B99" s="57" t="s">
        <v>2552</v>
      </c>
      <c r="C99" s="193">
        <f t="shared" si="8"/>
        <v>20</v>
      </c>
      <c r="D99" s="198">
        <v>20</v>
      </c>
      <c r="E99" s="190"/>
      <c r="F99" s="190"/>
      <c r="G99" s="190"/>
      <c r="H99" s="190"/>
      <c r="I99" s="190"/>
    </row>
    <row r="100" ht="20.1" customHeight="1" outlineLevel="1" spans="1:9">
      <c r="A100" s="191">
        <v>20830</v>
      </c>
      <c r="B100" s="59" t="s">
        <v>2553</v>
      </c>
      <c r="C100" s="193">
        <f t="shared" si="8"/>
        <v>0</v>
      </c>
      <c r="D100" s="198">
        <v>0</v>
      </c>
      <c r="E100" s="190"/>
      <c r="F100" s="190"/>
      <c r="G100" s="190"/>
      <c r="H100" s="190"/>
      <c r="I100" s="190"/>
    </row>
    <row r="101" ht="20.1" customHeight="1" outlineLevel="1" spans="1:9">
      <c r="A101" s="191">
        <v>20899</v>
      </c>
      <c r="B101" s="59" t="s">
        <v>2554</v>
      </c>
      <c r="C101" s="193">
        <f t="shared" si="8"/>
        <v>990</v>
      </c>
      <c r="D101" s="198">
        <v>490</v>
      </c>
      <c r="E101" s="190">
        <v>500</v>
      </c>
      <c r="F101" s="190"/>
      <c r="G101" s="190"/>
      <c r="H101" s="190"/>
      <c r="I101" s="190"/>
    </row>
    <row r="102" ht="20.1" customHeight="1" spans="1:9">
      <c r="A102" s="197">
        <v>210</v>
      </c>
      <c r="B102" s="85" t="s">
        <v>1196</v>
      </c>
      <c r="C102" s="190">
        <f t="shared" si="8"/>
        <v>4450</v>
      </c>
      <c r="D102" s="190">
        <f t="shared" ref="D102:I102" si="11">SUM(D103:D115)</f>
        <v>3650</v>
      </c>
      <c r="E102" s="190">
        <f t="shared" si="11"/>
        <v>800</v>
      </c>
      <c r="F102" s="190">
        <f t="shared" si="11"/>
        <v>0</v>
      </c>
      <c r="G102" s="190">
        <f t="shared" si="11"/>
        <v>0</v>
      </c>
      <c r="H102" s="190">
        <f t="shared" si="11"/>
        <v>0</v>
      </c>
      <c r="I102" s="190">
        <f t="shared" si="11"/>
        <v>0</v>
      </c>
    </row>
    <row r="103" ht="20.1" customHeight="1" outlineLevel="1" spans="1:9">
      <c r="A103" s="191">
        <v>21001</v>
      </c>
      <c r="B103" s="59" t="s">
        <v>2555</v>
      </c>
      <c r="C103" s="193">
        <f t="shared" si="8"/>
        <v>3</v>
      </c>
      <c r="D103" s="198">
        <v>3</v>
      </c>
      <c r="E103" s="190"/>
      <c r="F103" s="190"/>
      <c r="G103" s="190"/>
      <c r="H103" s="190"/>
      <c r="I103" s="190"/>
    </row>
    <row r="104" ht="20.1" customHeight="1" outlineLevel="1" spans="1:9">
      <c r="A104" s="191">
        <v>21002</v>
      </c>
      <c r="B104" s="59" t="s">
        <v>2556</v>
      </c>
      <c r="C104" s="193">
        <f t="shared" si="8"/>
        <v>400</v>
      </c>
      <c r="D104" s="198">
        <v>400</v>
      </c>
      <c r="E104" s="190"/>
      <c r="F104" s="190"/>
      <c r="G104" s="190"/>
      <c r="H104" s="190"/>
      <c r="I104" s="190"/>
    </row>
    <row r="105" ht="20.1" customHeight="1" outlineLevel="1" spans="1:9">
      <c r="A105" s="191">
        <v>21003</v>
      </c>
      <c r="B105" s="59" t="s">
        <v>2557</v>
      </c>
      <c r="C105" s="193">
        <f t="shared" si="8"/>
        <v>1804</v>
      </c>
      <c r="D105" s="198">
        <v>1504</v>
      </c>
      <c r="E105" s="190">
        <v>300</v>
      </c>
      <c r="F105" s="190"/>
      <c r="G105" s="190"/>
      <c r="H105" s="190"/>
      <c r="I105" s="190"/>
    </row>
    <row r="106" ht="20.1" customHeight="1" outlineLevel="1" spans="1:9">
      <c r="A106" s="191">
        <v>21004</v>
      </c>
      <c r="B106" s="59" t="s">
        <v>2558</v>
      </c>
      <c r="C106" s="193">
        <f t="shared" si="8"/>
        <v>1187</v>
      </c>
      <c r="D106" s="198">
        <v>887</v>
      </c>
      <c r="E106" s="190">
        <v>300</v>
      </c>
      <c r="F106" s="190"/>
      <c r="G106" s="190"/>
      <c r="H106" s="190"/>
      <c r="I106" s="190"/>
    </row>
    <row r="107" ht="20.1" customHeight="1" outlineLevel="1" spans="1:9">
      <c r="A107" s="191">
        <v>21006</v>
      </c>
      <c r="B107" s="59" t="s">
        <v>2559</v>
      </c>
      <c r="C107" s="193">
        <f t="shared" si="8"/>
        <v>0</v>
      </c>
      <c r="D107" s="198">
        <v>0</v>
      </c>
      <c r="E107" s="190"/>
      <c r="F107" s="190"/>
      <c r="G107" s="190"/>
      <c r="H107" s="190"/>
      <c r="I107" s="190"/>
    </row>
    <row r="108" ht="20.1" customHeight="1" outlineLevel="1" spans="1:9">
      <c r="A108" s="191">
        <v>21007</v>
      </c>
      <c r="B108" s="59" t="s">
        <v>2560</v>
      </c>
      <c r="C108" s="193">
        <f t="shared" si="8"/>
        <v>190</v>
      </c>
      <c r="D108" s="198">
        <v>190</v>
      </c>
      <c r="E108" s="190"/>
      <c r="F108" s="190"/>
      <c r="G108" s="190"/>
      <c r="H108" s="190"/>
      <c r="I108" s="190"/>
    </row>
    <row r="109" ht="20.1" customHeight="1" outlineLevel="1" spans="1:9">
      <c r="A109" s="191">
        <v>21011</v>
      </c>
      <c r="B109" s="59" t="s">
        <v>2561</v>
      </c>
      <c r="C109" s="193">
        <f t="shared" si="8"/>
        <v>0</v>
      </c>
      <c r="D109" s="198">
        <v>0</v>
      </c>
      <c r="E109" s="190"/>
      <c r="F109" s="190"/>
      <c r="G109" s="190"/>
      <c r="H109" s="190"/>
      <c r="I109" s="190"/>
    </row>
    <row r="110" ht="20.1" customHeight="1" outlineLevel="1" spans="1:9">
      <c r="A110" s="191">
        <v>21012</v>
      </c>
      <c r="B110" s="59" t="s">
        <v>2562</v>
      </c>
      <c r="C110" s="193">
        <f t="shared" si="8"/>
        <v>623</v>
      </c>
      <c r="D110" s="198">
        <v>623</v>
      </c>
      <c r="E110" s="190"/>
      <c r="F110" s="190"/>
      <c r="G110" s="190"/>
      <c r="H110" s="190"/>
      <c r="I110" s="190"/>
    </row>
    <row r="111" ht="20.1" customHeight="1" outlineLevel="1" spans="1:9">
      <c r="A111" s="191">
        <v>21013</v>
      </c>
      <c r="B111" s="59" t="s">
        <v>2563</v>
      </c>
      <c r="C111" s="193">
        <f t="shared" si="8"/>
        <v>231</v>
      </c>
      <c r="D111" s="198">
        <v>31</v>
      </c>
      <c r="E111" s="190">
        <v>200</v>
      </c>
      <c r="F111" s="190"/>
      <c r="G111" s="190"/>
      <c r="H111" s="190"/>
      <c r="I111" s="190"/>
    </row>
    <row r="112" ht="20.1" customHeight="1" outlineLevel="1" spans="1:9">
      <c r="A112" s="191">
        <v>21014</v>
      </c>
      <c r="B112" s="59" t="s">
        <v>2564</v>
      </c>
      <c r="C112" s="193">
        <f t="shared" si="8"/>
        <v>6</v>
      </c>
      <c r="D112" s="198">
        <v>6</v>
      </c>
      <c r="E112" s="190"/>
      <c r="F112" s="190"/>
      <c r="G112" s="190"/>
      <c r="H112" s="190"/>
      <c r="I112" s="190"/>
    </row>
    <row r="113" ht="20.1" customHeight="1" outlineLevel="1" spans="1:9">
      <c r="A113" s="191">
        <v>21015</v>
      </c>
      <c r="B113" s="59" t="s">
        <v>2565</v>
      </c>
      <c r="C113" s="193">
        <f t="shared" si="8"/>
        <v>0</v>
      </c>
      <c r="D113" s="198">
        <v>0</v>
      </c>
      <c r="E113" s="190"/>
      <c r="F113" s="190"/>
      <c r="G113" s="190"/>
      <c r="H113" s="190"/>
      <c r="I113" s="190"/>
    </row>
    <row r="114" ht="20.1" customHeight="1" outlineLevel="1" spans="1:9">
      <c r="A114" s="191">
        <v>21016</v>
      </c>
      <c r="B114" s="59" t="s">
        <v>2566</v>
      </c>
      <c r="C114" s="193">
        <f t="shared" si="8"/>
        <v>1</v>
      </c>
      <c r="D114" s="198">
        <v>1</v>
      </c>
      <c r="E114" s="190"/>
      <c r="F114" s="190"/>
      <c r="G114" s="190"/>
      <c r="H114" s="190"/>
      <c r="I114" s="190"/>
    </row>
    <row r="115" ht="20.1" customHeight="1" outlineLevel="1" spans="1:9">
      <c r="A115" s="191">
        <v>21099</v>
      </c>
      <c r="B115" s="59" t="s">
        <v>2567</v>
      </c>
      <c r="C115" s="193">
        <f t="shared" si="8"/>
        <v>5</v>
      </c>
      <c r="D115" s="198">
        <v>5</v>
      </c>
      <c r="E115" s="190"/>
      <c r="F115" s="190"/>
      <c r="G115" s="190"/>
      <c r="H115" s="190"/>
      <c r="I115" s="190"/>
    </row>
    <row r="116" ht="20.1" customHeight="1" spans="1:9">
      <c r="A116" s="197">
        <v>211</v>
      </c>
      <c r="B116" s="85" t="s">
        <v>1332</v>
      </c>
      <c r="C116" s="190">
        <f t="shared" si="8"/>
        <v>2000</v>
      </c>
      <c r="D116" s="190">
        <f t="shared" ref="D116:I116" si="12">SUM(D117:D131)</f>
        <v>2000</v>
      </c>
      <c r="E116" s="190">
        <f t="shared" si="12"/>
        <v>0</v>
      </c>
      <c r="F116" s="190">
        <f t="shared" si="12"/>
        <v>0</v>
      </c>
      <c r="G116" s="190">
        <f t="shared" si="12"/>
        <v>0</v>
      </c>
      <c r="H116" s="190">
        <f t="shared" si="12"/>
        <v>0</v>
      </c>
      <c r="I116" s="190">
        <f t="shared" si="12"/>
        <v>0</v>
      </c>
    </row>
    <row r="117" ht="20.1" customHeight="1" outlineLevel="1" spans="1:9">
      <c r="A117" s="191">
        <v>21101</v>
      </c>
      <c r="B117" s="59" t="s">
        <v>2568</v>
      </c>
      <c r="C117" s="193">
        <f t="shared" si="8"/>
        <v>303</v>
      </c>
      <c r="D117" s="198">
        <v>303</v>
      </c>
      <c r="E117" s="190"/>
      <c r="F117" s="190"/>
      <c r="G117" s="190"/>
      <c r="H117" s="190"/>
      <c r="I117" s="190"/>
    </row>
    <row r="118" ht="20.1" customHeight="1" outlineLevel="1" spans="1:9">
      <c r="A118" s="191">
        <v>21102</v>
      </c>
      <c r="B118" s="59" t="s">
        <v>2569</v>
      </c>
      <c r="C118" s="193">
        <f t="shared" si="8"/>
        <v>0</v>
      </c>
      <c r="D118" s="198">
        <v>0</v>
      </c>
      <c r="E118" s="190"/>
      <c r="F118" s="190"/>
      <c r="G118" s="190"/>
      <c r="H118" s="190"/>
      <c r="I118" s="190"/>
    </row>
    <row r="119" ht="20.1" customHeight="1" outlineLevel="1" spans="1:9">
      <c r="A119" s="191">
        <v>21103</v>
      </c>
      <c r="B119" s="59" t="s">
        <v>2570</v>
      </c>
      <c r="C119" s="193">
        <f t="shared" si="8"/>
        <v>794</v>
      </c>
      <c r="D119" s="198">
        <v>794</v>
      </c>
      <c r="E119" s="190"/>
      <c r="F119" s="190"/>
      <c r="G119" s="190"/>
      <c r="H119" s="190"/>
      <c r="I119" s="190"/>
    </row>
    <row r="120" ht="20.1" customHeight="1" outlineLevel="1" spans="1:9">
      <c r="A120" s="191">
        <v>21104</v>
      </c>
      <c r="B120" s="59" t="s">
        <v>2571</v>
      </c>
      <c r="C120" s="193">
        <f t="shared" si="8"/>
        <v>819</v>
      </c>
      <c r="D120" s="198">
        <v>819</v>
      </c>
      <c r="E120" s="190"/>
      <c r="F120" s="190"/>
      <c r="G120" s="190"/>
      <c r="H120" s="190"/>
      <c r="I120" s="190"/>
    </row>
    <row r="121" ht="20.1" customHeight="1" outlineLevel="1" spans="1:9">
      <c r="A121" s="191">
        <v>21105</v>
      </c>
      <c r="B121" s="59" t="s">
        <v>2572</v>
      </c>
      <c r="C121" s="193">
        <f t="shared" si="8"/>
        <v>84</v>
      </c>
      <c r="D121" s="198">
        <v>84</v>
      </c>
      <c r="E121" s="190"/>
      <c r="F121" s="190"/>
      <c r="G121" s="190"/>
      <c r="H121" s="190"/>
      <c r="I121" s="190"/>
    </row>
    <row r="122" ht="20.1" customHeight="1" outlineLevel="1" spans="1:9">
      <c r="A122" s="191">
        <v>21106</v>
      </c>
      <c r="B122" s="59" t="s">
        <v>2573</v>
      </c>
      <c r="C122" s="193">
        <f t="shared" si="8"/>
        <v>0</v>
      </c>
      <c r="D122" s="198">
        <v>0</v>
      </c>
      <c r="E122" s="190"/>
      <c r="F122" s="190"/>
      <c r="G122" s="190"/>
      <c r="H122" s="190"/>
      <c r="I122" s="190"/>
    </row>
    <row r="123" ht="20.1" customHeight="1" outlineLevel="1" spans="1:9">
      <c r="A123" s="191">
        <v>21107</v>
      </c>
      <c r="B123" s="59" t="s">
        <v>2574</v>
      </c>
      <c r="C123" s="193">
        <f t="shared" si="8"/>
        <v>0</v>
      </c>
      <c r="D123" s="198">
        <v>0</v>
      </c>
      <c r="E123" s="190"/>
      <c r="F123" s="190"/>
      <c r="G123" s="190"/>
      <c r="H123" s="190"/>
      <c r="I123" s="190"/>
    </row>
    <row r="124" ht="20.1" customHeight="1" outlineLevel="1" spans="1:9">
      <c r="A124" s="191">
        <v>21108</v>
      </c>
      <c r="B124" s="59" t="s">
        <v>2575</v>
      </c>
      <c r="C124" s="193">
        <f t="shared" si="8"/>
        <v>0</v>
      </c>
      <c r="D124" s="198">
        <v>0</v>
      </c>
      <c r="E124" s="190"/>
      <c r="F124" s="190"/>
      <c r="G124" s="190"/>
      <c r="H124" s="190"/>
      <c r="I124" s="190"/>
    </row>
    <row r="125" ht="20.1" customHeight="1" outlineLevel="1" spans="1:9">
      <c r="A125" s="191">
        <v>21109</v>
      </c>
      <c r="B125" s="59" t="s">
        <v>2576</v>
      </c>
      <c r="C125" s="193">
        <f t="shared" si="8"/>
        <v>0</v>
      </c>
      <c r="D125" s="198">
        <v>0</v>
      </c>
      <c r="E125" s="190"/>
      <c r="F125" s="190"/>
      <c r="G125" s="190"/>
      <c r="H125" s="190"/>
      <c r="I125" s="190"/>
    </row>
    <row r="126" ht="20.1" customHeight="1" outlineLevel="1" spans="1:9">
      <c r="A126" s="191">
        <v>21110</v>
      </c>
      <c r="B126" s="59" t="s">
        <v>2577</v>
      </c>
      <c r="C126" s="193">
        <f t="shared" si="8"/>
        <v>0</v>
      </c>
      <c r="D126" s="198">
        <v>0</v>
      </c>
      <c r="E126" s="190"/>
      <c r="F126" s="190"/>
      <c r="G126" s="190"/>
      <c r="H126" s="190"/>
      <c r="I126" s="190"/>
    </row>
    <row r="127" ht="20.1" customHeight="1" outlineLevel="1" spans="1:9">
      <c r="A127" s="191">
        <v>21111</v>
      </c>
      <c r="B127" s="59" t="s">
        <v>2578</v>
      </c>
      <c r="C127" s="193">
        <f t="shared" si="8"/>
        <v>0</v>
      </c>
      <c r="D127" s="198">
        <v>0</v>
      </c>
      <c r="E127" s="190"/>
      <c r="F127" s="190"/>
      <c r="G127" s="190"/>
      <c r="H127" s="190"/>
      <c r="I127" s="190"/>
    </row>
    <row r="128" ht="20.1" customHeight="1" outlineLevel="1" spans="1:9">
      <c r="A128" s="191">
        <v>21112</v>
      </c>
      <c r="B128" s="59" t="s">
        <v>2579</v>
      </c>
      <c r="C128" s="193">
        <f t="shared" si="8"/>
        <v>0</v>
      </c>
      <c r="D128" s="198">
        <v>0</v>
      </c>
      <c r="E128" s="190"/>
      <c r="F128" s="190"/>
      <c r="G128" s="190"/>
      <c r="H128" s="190"/>
      <c r="I128" s="190"/>
    </row>
    <row r="129" ht="20.1" customHeight="1" outlineLevel="1" spans="1:9">
      <c r="A129" s="191">
        <v>21113</v>
      </c>
      <c r="B129" s="59" t="s">
        <v>2580</v>
      </c>
      <c r="C129" s="193">
        <f t="shared" si="8"/>
        <v>0</v>
      </c>
      <c r="D129" s="198">
        <v>0</v>
      </c>
      <c r="E129" s="190"/>
      <c r="F129" s="190"/>
      <c r="G129" s="190"/>
      <c r="H129" s="190"/>
      <c r="I129" s="190"/>
    </row>
    <row r="130" ht="20.1" customHeight="1" outlineLevel="1" spans="1:9">
      <c r="A130" s="191">
        <v>21114</v>
      </c>
      <c r="B130" s="59" t="s">
        <v>2581</v>
      </c>
      <c r="C130" s="193">
        <f t="shared" si="8"/>
        <v>0</v>
      </c>
      <c r="D130" s="198">
        <v>0</v>
      </c>
      <c r="E130" s="190"/>
      <c r="F130" s="190"/>
      <c r="G130" s="190"/>
      <c r="H130" s="190"/>
      <c r="I130" s="190"/>
    </row>
    <row r="131" ht="20.1" customHeight="1" outlineLevel="1" spans="1:9">
      <c r="A131" s="191">
        <v>21199</v>
      </c>
      <c r="B131" s="59" t="s">
        <v>2582</v>
      </c>
      <c r="C131" s="193">
        <f t="shared" si="8"/>
        <v>0</v>
      </c>
      <c r="D131" s="198">
        <v>0</v>
      </c>
      <c r="E131" s="190"/>
      <c r="F131" s="190"/>
      <c r="G131" s="190"/>
      <c r="H131" s="190"/>
      <c r="I131" s="190"/>
    </row>
    <row r="132" ht="20.1" customHeight="1" spans="1:9">
      <c r="A132" s="197">
        <v>212</v>
      </c>
      <c r="B132" s="85" t="s">
        <v>1472</v>
      </c>
      <c r="C132" s="190">
        <f t="shared" si="8"/>
        <v>50892</v>
      </c>
      <c r="D132" s="190">
        <f t="shared" ref="D132:I132" si="13">SUM(D133:D138)</f>
        <v>19926</v>
      </c>
      <c r="E132" s="190">
        <f t="shared" si="13"/>
        <v>30966</v>
      </c>
      <c r="F132" s="190">
        <f t="shared" si="13"/>
        <v>0</v>
      </c>
      <c r="G132" s="190">
        <f t="shared" si="13"/>
        <v>0</v>
      </c>
      <c r="H132" s="190">
        <f t="shared" si="13"/>
        <v>0</v>
      </c>
      <c r="I132" s="190">
        <f t="shared" si="13"/>
        <v>0</v>
      </c>
    </row>
    <row r="133" ht="20.1" customHeight="1" outlineLevel="1" spans="1:9">
      <c r="A133" s="191">
        <v>21201</v>
      </c>
      <c r="B133" s="59" t="s">
        <v>2583</v>
      </c>
      <c r="C133" s="193">
        <f t="shared" si="8"/>
        <v>3300</v>
      </c>
      <c r="D133" s="198">
        <v>3300</v>
      </c>
      <c r="E133" s="190"/>
      <c r="F133" s="190"/>
      <c r="G133" s="190"/>
      <c r="H133" s="190"/>
      <c r="I133" s="190"/>
    </row>
    <row r="134" ht="20.1" customHeight="1" outlineLevel="1" spans="1:9">
      <c r="A134" s="191">
        <v>21202</v>
      </c>
      <c r="B134" s="59" t="s">
        <v>2584</v>
      </c>
      <c r="C134" s="193">
        <f t="shared" si="8"/>
        <v>0</v>
      </c>
      <c r="D134" s="198">
        <v>0</v>
      </c>
      <c r="E134" s="190"/>
      <c r="F134" s="190"/>
      <c r="G134" s="190"/>
      <c r="H134" s="190"/>
      <c r="I134" s="190"/>
    </row>
    <row r="135" ht="20.1" customHeight="1" outlineLevel="1" spans="1:9">
      <c r="A135" s="191">
        <v>21203</v>
      </c>
      <c r="B135" s="59" t="s">
        <v>2585</v>
      </c>
      <c r="C135" s="193">
        <f t="shared" ref="C135:C198" si="14">SUM(D135:I135)</f>
        <v>39620</v>
      </c>
      <c r="D135" s="198">
        <v>13654</v>
      </c>
      <c r="E135" s="190">
        <v>25966</v>
      </c>
      <c r="F135" s="190"/>
      <c r="G135" s="190"/>
      <c r="H135" s="190"/>
      <c r="I135" s="190"/>
    </row>
    <row r="136" ht="20.1" customHeight="1" outlineLevel="1" spans="1:9">
      <c r="A136" s="191">
        <v>21205</v>
      </c>
      <c r="B136" s="59" t="s">
        <v>2586</v>
      </c>
      <c r="C136" s="193">
        <f t="shared" si="14"/>
        <v>1800</v>
      </c>
      <c r="D136" s="198">
        <v>1800</v>
      </c>
      <c r="E136" s="190"/>
      <c r="F136" s="190"/>
      <c r="G136" s="190"/>
      <c r="H136" s="190"/>
      <c r="I136" s="190"/>
    </row>
    <row r="137" ht="20.1" customHeight="1" outlineLevel="1" spans="1:9">
      <c r="A137" s="191">
        <v>21206</v>
      </c>
      <c r="B137" s="59" t="s">
        <v>2587</v>
      </c>
      <c r="C137" s="193">
        <f t="shared" si="14"/>
        <v>50</v>
      </c>
      <c r="D137" s="198">
        <v>50</v>
      </c>
      <c r="E137" s="190"/>
      <c r="F137" s="190"/>
      <c r="G137" s="190"/>
      <c r="H137" s="190"/>
      <c r="I137" s="190"/>
    </row>
    <row r="138" ht="20.1" customHeight="1" outlineLevel="1" spans="1:9">
      <c r="A138" s="196">
        <v>21299</v>
      </c>
      <c r="B138" s="59" t="s">
        <v>2588</v>
      </c>
      <c r="C138" s="193">
        <f t="shared" si="14"/>
        <v>6122</v>
      </c>
      <c r="D138" s="198">
        <v>1122</v>
      </c>
      <c r="E138" s="190">
        <v>5000</v>
      </c>
      <c r="F138" s="190"/>
      <c r="G138" s="190"/>
      <c r="H138" s="190"/>
      <c r="I138" s="190"/>
    </row>
    <row r="139" ht="20.1" customHeight="1" spans="1:9">
      <c r="A139" s="197">
        <v>213</v>
      </c>
      <c r="B139" s="85" t="s">
        <v>1511</v>
      </c>
      <c r="C139" s="190">
        <f t="shared" si="14"/>
        <v>8560</v>
      </c>
      <c r="D139" s="190">
        <f t="shared" ref="D139:I139" si="15">SUM(D140:D147)</f>
        <v>7010</v>
      </c>
      <c r="E139" s="190">
        <f t="shared" si="15"/>
        <v>1550</v>
      </c>
      <c r="F139" s="190">
        <f t="shared" si="15"/>
        <v>0</v>
      </c>
      <c r="G139" s="190">
        <f t="shared" si="15"/>
        <v>0</v>
      </c>
      <c r="H139" s="190">
        <f t="shared" si="15"/>
        <v>0</v>
      </c>
      <c r="I139" s="190">
        <f t="shared" si="15"/>
        <v>0</v>
      </c>
    </row>
    <row r="140" ht="20.1" customHeight="1" outlineLevel="1" spans="1:9">
      <c r="A140" s="191">
        <v>21301</v>
      </c>
      <c r="B140" s="59" t="s">
        <v>2589</v>
      </c>
      <c r="C140" s="193">
        <f t="shared" si="14"/>
        <v>4987</v>
      </c>
      <c r="D140" s="198">
        <v>4987</v>
      </c>
      <c r="E140" s="190"/>
      <c r="F140" s="190"/>
      <c r="G140" s="190"/>
      <c r="H140" s="190"/>
      <c r="I140" s="190"/>
    </row>
    <row r="141" ht="20.1" customHeight="1" outlineLevel="1" spans="1:9">
      <c r="A141" s="191">
        <v>21302</v>
      </c>
      <c r="B141" s="59" t="s">
        <v>2590</v>
      </c>
      <c r="C141" s="193">
        <f t="shared" si="14"/>
        <v>805</v>
      </c>
      <c r="D141" s="198">
        <v>805</v>
      </c>
      <c r="E141" s="190"/>
      <c r="F141" s="190"/>
      <c r="G141" s="190"/>
      <c r="H141" s="190"/>
      <c r="I141" s="190"/>
    </row>
    <row r="142" ht="20.1" customHeight="1" outlineLevel="1" spans="1:9">
      <c r="A142" s="191">
        <v>21303</v>
      </c>
      <c r="B142" s="59" t="s">
        <v>2591</v>
      </c>
      <c r="C142" s="193">
        <f t="shared" si="14"/>
        <v>79</v>
      </c>
      <c r="D142" s="198">
        <v>79</v>
      </c>
      <c r="E142" s="190"/>
      <c r="F142" s="190"/>
      <c r="G142" s="190"/>
      <c r="H142" s="190"/>
      <c r="I142" s="190"/>
    </row>
    <row r="143" ht="20.1" customHeight="1" outlineLevel="1" spans="1:9">
      <c r="A143" s="191">
        <v>21305</v>
      </c>
      <c r="B143" s="59" t="s">
        <v>2592</v>
      </c>
      <c r="C143" s="193">
        <f t="shared" si="14"/>
        <v>1737</v>
      </c>
      <c r="D143" s="198">
        <v>417</v>
      </c>
      <c r="E143" s="190">
        <v>1320</v>
      </c>
      <c r="F143" s="190"/>
      <c r="G143" s="190"/>
      <c r="H143" s="190"/>
      <c r="I143" s="190"/>
    </row>
    <row r="144" ht="20.1" customHeight="1" outlineLevel="1" spans="1:9">
      <c r="A144" s="191">
        <v>21307</v>
      </c>
      <c r="B144" s="59" t="s">
        <v>2593</v>
      </c>
      <c r="C144" s="193">
        <f t="shared" si="14"/>
        <v>452</v>
      </c>
      <c r="D144" s="198">
        <v>452</v>
      </c>
      <c r="E144" s="190"/>
      <c r="F144" s="190"/>
      <c r="G144" s="190"/>
      <c r="H144" s="190"/>
      <c r="I144" s="190"/>
    </row>
    <row r="145" ht="20.1" customHeight="1" outlineLevel="1" spans="1:9">
      <c r="A145" s="191">
        <v>21308</v>
      </c>
      <c r="B145" s="59" t="s">
        <v>2594</v>
      </c>
      <c r="C145" s="193">
        <f t="shared" si="14"/>
        <v>19</v>
      </c>
      <c r="D145" s="198">
        <v>19</v>
      </c>
      <c r="E145" s="190"/>
      <c r="F145" s="190"/>
      <c r="G145" s="190"/>
      <c r="H145" s="190"/>
      <c r="I145" s="190"/>
    </row>
    <row r="146" ht="20.1" customHeight="1" outlineLevel="1" spans="1:9">
      <c r="A146" s="191">
        <v>21309</v>
      </c>
      <c r="B146" s="59" t="s">
        <v>2595</v>
      </c>
      <c r="C146" s="193">
        <f t="shared" si="14"/>
        <v>119</v>
      </c>
      <c r="D146" s="198">
        <v>119</v>
      </c>
      <c r="E146" s="190"/>
      <c r="F146" s="190"/>
      <c r="G146" s="190"/>
      <c r="H146" s="190"/>
      <c r="I146" s="190"/>
    </row>
    <row r="147" ht="20.1" customHeight="1" outlineLevel="1" spans="1:9">
      <c r="A147" s="191">
        <v>21399</v>
      </c>
      <c r="B147" s="59" t="s">
        <v>2596</v>
      </c>
      <c r="C147" s="193">
        <f t="shared" si="14"/>
        <v>362</v>
      </c>
      <c r="D147" s="198">
        <v>132</v>
      </c>
      <c r="E147" s="190">
        <v>230</v>
      </c>
      <c r="F147" s="190"/>
      <c r="G147" s="190"/>
      <c r="H147" s="190"/>
      <c r="I147" s="190"/>
    </row>
    <row r="148" ht="20.1" customHeight="1" spans="1:9">
      <c r="A148" s="197">
        <v>214</v>
      </c>
      <c r="B148" s="85" t="s">
        <v>1707</v>
      </c>
      <c r="C148" s="190">
        <f t="shared" si="14"/>
        <v>2540</v>
      </c>
      <c r="D148" s="190">
        <f t="shared" ref="D148:I148" si="16">SUM(D149:D154)</f>
        <v>2440</v>
      </c>
      <c r="E148" s="190">
        <f t="shared" si="16"/>
        <v>100</v>
      </c>
      <c r="F148" s="190">
        <f t="shared" si="16"/>
        <v>0</v>
      </c>
      <c r="G148" s="190">
        <f t="shared" si="16"/>
        <v>0</v>
      </c>
      <c r="H148" s="190">
        <f t="shared" si="16"/>
        <v>0</v>
      </c>
      <c r="I148" s="190">
        <f t="shared" si="16"/>
        <v>0</v>
      </c>
    </row>
    <row r="149" ht="20.1" customHeight="1" outlineLevel="1" spans="1:9">
      <c r="A149" s="191">
        <v>21401</v>
      </c>
      <c r="B149" s="59" t="s">
        <v>2597</v>
      </c>
      <c r="C149" s="193">
        <f t="shared" si="14"/>
        <v>929</v>
      </c>
      <c r="D149" s="198">
        <v>829</v>
      </c>
      <c r="E149" s="190">
        <v>100</v>
      </c>
      <c r="F149" s="190"/>
      <c r="G149" s="190"/>
      <c r="H149" s="190"/>
      <c r="I149" s="190"/>
    </row>
    <row r="150" ht="20.1" customHeight="1" outlineLevel="1" spans="1:9">
      <c r="A150" s="191">
        <v>21402</v>
      </c>
      <c r="B150" s="59" t="s">
        <v>2598</v>
      </c>
      <c r="C150" s="193">
        <f t="shared" si="14"/>
        <v>0</v>
      </c>
      <c r="D150" s="198">
        <v>0</v>
      </c>
      <c r="E150" s="190"/>
      <c r="F150" s="190"/>
      <c r="G150" s="190"/>
      <c r="H150" s="190"/>
      <c r="I150" s="190"/>
    </row>
    <row r="151" ht="20.1" customHeight="1" outlineLevel="1" spans="1:9">
      <c r="A151" s="191">
        <v>21403</v>
      </c>
      <c r="B151" s="59" t="s">
        <v>2599</v>
      </c>
      <c r="C151" s="193">
        <f t="shared" si="14"/>
        <v>1611</v>
      </c>
      <c r="D151" s="198">
        <v>1611</v>
      </c>
      <c r="E151" s="190"/>
      <c r="F151" s="190"/>
      <c r="G151" s="190"/>
      <c r="H151" s="190"/>
      <c r="I151" s="190"/>
    </row>
    <row r="152" ht="20.1" customHeight="1" outlineLevel="1" spans="1:9">
      <c r="A152" s="191">
        <v>21405</v>
      </c>
      <c r="B152" s="59" t="s">
        <v>2600</v>
      </c>
      <c r="C152" s="193">
        <f t="shared" si="14"/>
        <v>0</v>
      </c>
      <c r="D152" s="198">
        <v>0</v>
      </c>
      <c r="E152" s="190"/>
      <c r="F152" s="190"/>
      <c r="G152" s="190"/>
      <c r="H152" s="190"/>
      <c r="I152" s="190"/>
    </row>
    <row r="153" ht="20.1" customHeight="1" outlineLevel="1" spans="1:9">
      <c r="A153" s="191">
        <v>21406</v>
      </c>
      <c r="B153" s="59" t="s">
        <v>2601</v>
      </c>
      <c r="C153" s="193">
        <f t="shared" si="14"/>
        <v>0</v>
      </c>
      <c r="D153" s="198">
        <v>0</v>
      </c>
      <c r="E153" s="190"/>
      <c r="F153" s="190"/>
      <c r="G153" s="190"/>
      <c r="H153" s="190"/>
      <c r="I153" s="190"/>
    </row>
    <row r="154" ht="20.1" customHeight="1" outlineLevel="1" spans="1:9">
      <c r="A154" s="191">
        <v>21499</v>
      </c>
      <c r="B154" s="59" t="s">
        <v>2602</v>
      </c>
      <c r="C154" s="193">
        <f t="shared" si="14"/>
        <v>0</v>
      </c>
      <c r="D154" s="198">
        <v>0</v>
      </c>
      <c r="E154" s="190"/>
      <c r="F154" s="190"/>
      <c r="G154" s="190"/>
      <c r="H154" s="190"/>
      <c r="I154" s="190"/>
    </row>
    <row r="155" ht="20.1" customHeight="1" spans="1:9">
      <c r="A155" s="197">
        <v>215</v>
      </c>
      <c r="B155" s="85" t="s">
        <v>1809</v>
      </c>
      <c r="C155" s="190">
        <f t="shared" si="14"/>
        <v>3620</v>
      </c>
      <c r="D155" s="190">
        <f t="shared" ref="D155:I155" si="17">SUM(D156:D162)</f>
        <v>205</v>
      </c>
      <c r="E155" s="190">
        <f t="shared" si="17"/>
        <v>3415</v>
      </c>
      <c r="F155" s="190">
        <f t="shared" si="17"/>
        <v>0</v>
      </c>
      <c r="G155" s="190">
        <f t="shared" si="17"/>
        <v>0</v>
      </c>
      <c r="H155" s="190">
        <f t="shared" si="17"/>
        <v>0</v>
      </c>
      <c r="I155" s="190">
        <f t="shared" si="17"/>
        <v>0</v>
      </c>
    </row>
    <row r="156" ht="20.1" customHeight="1" outlineLevel="1" spans="1:9">
      <c r="A156" s="191">
        <v>21501</v>
      </c>
      <c r="B156" s="59" t="s">
        <v>2603</v>
      </c>
      <c r="C156" s="193">
        <f t="shared" si="14"/>
        <v>0</v>
      </c>
      <c r="D156" s="198">
        <v>0</v>
      </c>
      <c r="E156" s="190"/>
      <c r="F156" s="190"/>
      <c r="G156" s="190"/>
      <c r="H156" s="190"/>
      <c r="I156" s="190"/>
    </row>
    <row r="157" ht="20.1" customHeight="1" outlineLevel="1" spans="1:9">
      <c r="A157" s="191">
        <v>21502</v>
      </c>
      <c r="B157" s="59" t="s">
        <v>2604</v>
      </c>
      <c r="C157" s="193">
        <f t="shared" si="14"/>
        <v>200</v>
      </c>
      <c r="D157" s="198">
        <v>200</v>
      </c>
      <c r="E157" s="190"/>
      <c r="F157" s="190"/>
      <c r="G157" s="190"/>
      <c r="H157" s="190"/>
      <c r="I157" s="190"/>
    </row>
    <row r="158" ht="20.1" customHeight="1" outlineLevel="1" spans="1:9">
      <c r="A158" s="191">
        <v>21503</v>
      </c>
      <c r="B158" s="59" t="s">
        <v>2605</v>
      </c>
      <c r="C158" s="193">
        <f t="shared" si="14"/>
        <v>5</v>
      </c>
      <c r="D158" s="198">
        <v>5</v>
      </c>
      <c r="E158" s="190"/>
      <c r="F158" s="190"/>
      <c r="G158" s="190"/>
      <c r="H158" s="190"/>
      <c r="I158" s="190"/>
    </row>
    <row r="159" ht="20.1" customHeight="1" outlineLevel="1" spans="1:9">
      <c r="A159" s="191">
        <v>21505</v>
      </c>
      <c r="B159" s="59" t="s">
        <v>2606</v>
      </c>
      <c r="C159" s="193">
        <f t="shared" si="14"/>
        <v>0</v>
      </c>
      <c r="D159" s="198">
        <v>0</v>
      </c>
      <c r="E159" s="190"/>
      <c r="F159" s="190"/>
      <c r="G159" s="190"/>
      <c r="H159" s="190"/>
      <c r="I159" s="190"/>
    </row>
    <row r="160" ht="20.1" customHeight="1" outlineLevel="1" spans="1:9">
      <c r="A160" s="191">
        <v>21507</v>
      </c>
      <c r="B160" s="59" t="s">
        <v>2607</v>
      </c>
      <c r="C160" s="193">
        <f t="shared" si="14"/>
        <v>0</v>
      </c>
      <c r="D160" s="198">
        <v>0</v>
      </c>
      <c r="E160" s="190"/>
      <c r="F160" s="190"/>
      <c r="G160" s="190"/>
      <c r="H160" s="190"/>
      <c r="I160" s="190"/>
    </row>
    <row r="161" ht="20.1" customHeight="1" outlineLevel="1" spans="1:9">
      <c r="A161" s="191">
        <v>21508</v>
      </c>
      <c r="B161" s="59" t="s">
        <v>2608</v>
      </c>
      <c r="C161" s="193">
        <f t="shared" si="14"/>
        <v>3415</v>
      </c>
      <c r="D161" s="198"/>
      <c r="E161" s="190">
        <v>3415</v>
      </c>
      <c r="F161" s="190"/>
      <c r="G161" s="190"/>
      <c r="H161" s="190"/>
      <c r="I161" s="190"/>
    </row>
    <row r="162" ht="20.1" customHeight="1" outlineLevel="1" spans="1:9">
      <c r="A162" s="191">
        <v>21599</v>
      </c>
      <c r="B162" s="59" t="s">
        <v>2609</v>
      </c>
      <c r="C162" s="193">
        <f t="shared" si="14"/>
        <v>0</v>
      </c>
      <c r="D162" s="198">
        <v>0</v>
      </c>
      <c r="E162" s="190"/>
      <c r="F162" s="190"/>
      <c r="G162" s="190"/>
      <c r="H162" s="190"/>
      <c r="I162" s="190"/>
    </row>
    <row r="163" ht="20.1" customHeight="1" spans="1:9">
      <c r="A163" s="197">
        <v>216</v>
      </c>
      <c r="B163" s="85" t="s">
        <v>1917</v>
      </c>
      <c r="C163" s="190">
        <f t="shared" si="14"/>
        <v>3100</v>
      </c>
      <c r="D163" s="190">
        <f t="shared" ref="D163:I163" si="18">SUM(D164:D166)</f>
        <v>2600</v>
      </c>
      <c r="E163" s="190">
        <f t="shared" si="18"/>
        <v>500</v>
      </c>
      <c r="F163" s="190">
        <f t="shared" si="18"/>
        <v>0</v>
      </c>
      <c r="G163" s="190">
        <f t="shared" si="18"/>
        <v>0</v>
      </c>
      <c r="H163" s="190">
        <f t="shared" si="18"/>
        <v>0</v>
      </c>
      <c r="I163" s="190">
        <f t="shared" si="18"/>
        <v>0</v>
      </c>
    </row>
    <row r="164" ht="20.1" customHeight="1" outlineLevel="1" spans="1:9">
      <c r="A164" s="191">
        <v>21602</v>
      </c>
      <c r="B164" s="59" t="s">
        <v>2610</v>
      </c>
      <c r="C164" s="193">
        <f t="shared" si="14"/>
        <v>20</v>
      </c>
      <c r="D164" s="198">
        <v>20</v>
      </c>
      <c r="E164" s="190"/>
      <c r="F164" s="190"/>
      <c r="G164" s="190"/>
      <c r="H164" s="190"/>
      <c r="I164" s="190"/>
    </row>
    <row r="165" ht="20.1" customHeight="1" outlineLevel="1" spans="1:9">
      <c r="A165" s="191">
        <v>21606</v>
      </c>
      <c r="B165" s="59" t="s">
        <v>2611</v>
      </c>
      <c r="C165" s="193">
        <f t="shared" si="14"/>
        <v>2500</v>
      </c>
      <c r="D165" s="198">
        <v>2500</v>
      </c>
      <c r="E165" s="190"/>
      <c r="F165" s="190"/>
      <c r="G165" s="190"/>
      <c r="H165" s="190"/>
      <c r="I165" s="190"/>
    </row>
    <row r="166" ht="20.1" customHeight="1" outlineLevel="1" spans="1:9">
      <c r="A166" s="191">
        <v>21699</v>
      </c>
      <c r="B166" s="59" t="s">
        <v>2612</v>
      </c>
      <c r="C166" s="193">
        <f t="shared" si="14"/>
        <v>580</v>
      </c>
      <c r="D166" s="198">
        <v>80</v>
      </c>
      <c r="E166" s="190">
        <v>500</v>
      </c>
      <c r="F166" s="190"/>
      <c r="G166" s="190"/>
      <c r="H166" s="190"/>
      <c r="I166" s="190"/>
    </row>
    <row r="167" ht="20.1" customHeight="1" spans="1:9">
      <c r="A167" s="197">
        <v>217</v>
      </c>
      <c r="B167" s="85" t="s">
        <v>1949</v>
      </c>
      <c r="C167" s="190">
        <f t="shared" si="14"/>
        <v>0</v>
      </c>
      <c r="D167" s="190">
        <f t="shared" ref="D167:I167" si="19">SUM(D168:D172)</f>
        <v>0</v>
      </c>
      <c r="E167" s="190">
        <f t="shared" si="19"/>
        <v>0</v>
      </c>
      <c r="F167" s="190">
        <f t="shared" si="19"/>
        <v>0</v>
      </c>
      <c r="G167" s="190">
        <f t="shared" si="19"/>
        <v>0</v>
      </c>
      <c r="H167" s="190">
        <f t="shared" si="19"/>
        <v>0</v>
      </c>
      <c r="I167" s="190">
        <f t="shared" si="19"/>
        <v>0</v>
      </c>
    </row>
    <row r="168" ht="20.1" customHeight="1" outlineLevel="1" spans="1:9">
      <c r="A168" s="191">
        <v>21701</v>
      </c>
      <c r="B168" s="59" t="s">
        <v>2613</v>
      </c>
      <c r="C168" s="193">
        <f t="shared" si="14"/>
        <v>0</v>
      </c>
      <c r="D168" s="190"/>
      <c r="E168" s="190"/>
      <c r="F168" s="190"/>
      <c r="G168" s="190"/>
      <c r="H168" s="190"/>
      <c r="I168" s="190"/>
    </row>
    <row r="169" ht="20.1" customHeight="1" outlineLevel="1" spans="1:9">
      <c r="A169" s="191">
        <v>21702</v>
      </c>
      <c r="B169" s="59" t="s">
        <v>2614</v>
      </c>
      <c r="C169" s="193">
        <f t="shared" si="14"/>
        <v>0</v>
      </c>
      <c r="D169" s="190"/>
      <c r="E169" s="190"/>
      <c r="F169" s="190"/>
      <c r="G169" s="190"/>
      <c r="H169" s="190"/>
      <c r="I169" s="190"/>
    </row>
    <row r="170" ht="20.1" customHeight="1" outlineLevel="1" spans="1:9">
      <c r="A170" s="191">
        <v>21703</v>
      </c>
      <c r="B170" s="59" t="s">
        <v>2615</v>
      </c>
      <c r="C170" s="193">
        <f t="shared" si="14"/>
        <v>0</v>
      </c>
      <c r="D170" s="190"/>
      <c r="E170" s="190"/>
      <c r="F170" s="190"/>
      <c r="G170" s="190"/>
      <c r="H170" s="190"/>
      <c r="I170" s="190"/>
    </row>
    <row r="171" ht="20.1" customHeight="1" outlineLevel="1" spans="1:9">
      <c r="A171" s="191">
        <v>21704</v>
      </c>
      <c r="B171" s="59" t="s">
        <v>2616</v>
      </c>
      <c r="C171" s="193">
        <f t="shared" si="14"/>
        <v>0</v>
      </c>
      <c r="D171" s="190"/>
      <c r="E171" s="190"/>
      <c r="F171" s="190"/>
      <c r="G171" s="190"/>
      <c r="H171" s="190"/>
      <c r="I171" s="190"/>
    </row>
    <row r="172" ht="20.1" customHeight="1" outlineLevel="1" spans="1:9">
      <c r="A172" s="191">
        <v>21799</v>
      </c>
      <c r="B172" s="59" t="s">
        <v>2617</v>
      </c>
      <c r="C172" s="193">
        <f t="shared" si="14"/>
        <v>0</v>
      </c>
      <c r="D172" s="190"/>
      <c r="E172" s="190"/>
      <c r="F172" s="190"/>
      <c r="G172" s="190"/>
      <c r="H172" s="190"/>
      <c r="I172" s="190"/>
    </row>
    <row r="173" ht="20.1" customHeight="1" spans="1:9">
      <c r="A173" s="197">
        <v>219</v>
      </c>
      <c r="B173" s="85" t="s">
        <v>2004</v>
      </c>
      <c r="C173" s="190">
        <f t="shared" si="14"/>
        <v>90</v>
      </c>
      <c r="D173" s="190">
        <f t="shared" ref="D173:I173" si="20">SUM(D174:D182)</f>
        <v>90</v>
      </c>
      <c r="E173" s="190">
        <f t="shared" si="20"/>
        <v>0</v>
      </c>
      <c r="F173" s="190">
        <f t="shared" si="20"/>
        <v>0</v>
      </c>
      <c r="G173" s="190">
        <f t="shared" si="20"/>
        <v>0</v>
      </c>
      <c r="H173" s="190">
        <f t="shared" si="20"/>
        <v>0</v>
      </c>
      <c r="I173" s="190">
        <f t="shared" si="20"/>
        <v>0</v>
      </c>
    </row>
    <row r="174" ht="20.1" customHeight="1" outlineLevel="1" spans="1:9">
      <c r="A174" s="191">
        <v>21901</v>
      </c>
      <c r="B174" s="59" t="s">
        <v>2618</v>
      </c>
      <c r="C174" s="193">
        <f t="shared" si="14"/>
        <v>80</v>
      </c>
      <c r="D174" s="198">
        <v>80</v>
      </c>
      <c r="E174" s="190"/>
      <c r="F174" s="190"/>
      <c r="G174" s="190"/>
      <c r="H174" s="190"/>
      <c r="I174" s="190"/>
    </row>
    <row r="175" ht="20.1" customHeight="1" outlineLevel="1" spans="1:9">
      <c r="A175" s="191">
        <v>21902</v>
      </c>
      <c r="B175" s="59" t="s">
        <v>2619</v>
      </c>
      <c r="C175" s="193">
        <f t="shared" si="14"/>
        <v>0</v>
      </c>
      <c r="D175" s="198"/>
      <c r="E175" s="190"/>
      <c r="F175" s="190"/>
      <c r="G175" s="190"/>
      <c r="H175" s="190"/>
      <c r="I175" s="190"/>
    </row>
    <row r="176" ht="20.1" customHeight="1" outlineLevel="1" spans="1:9">
      <c r="A176" s="191">
        <v>21903</v>
      </c>
      <c r="B176" s="59" t="s">
        <v>2620</v>
      </c>
      <c r="C176" s="193">
        <f t="shared" si="14"/>
        <v>0</v>
      </c>
      <c r="D176" s="198"/>
      <c r="E176" s="190"/>
      <c r="F176" s="190"/>
      <c r="G176" s="190"/>
      <c r="H176" s="190"/>
      <c r="I176" s="190"/>
    </row>
    <row r="177" ht="20.1" customHeight="1" outlineLevel="1" spans="1:9">
      <c r="A177" s="191">
        <v>21904</v>
      </c>
      <c r="B177" s="59" t="s">
        <v>2621</v>
      </c>
      <c r="C177" s="193">
        <f t="shared" si="14"/>
        <v>0</v>
      </c>
      <c r="D177" s="198"/>
      <c r="E177" s="190"/>
      <c r="F177" s="190"/>
      <c r="G177" s="190"/>
      <c r="H177" s="190"/>
      <c r="I177" s="190"/>
    </row>
    <row r="178" ht="20.1" customHeight="1" outlineLevel="1" spans="1:9">
      <c r="A178" s="191">
        <v>21905</v>
      </c>
      <c r="B178" s="59" t="s">
        <v>2622</v>
      </c>
      <c r="C178" s="193">
        <f t="shared" si="14"/>
        <v>0</v>
      </c>
      <c r="D178" s="198"/>
      <c r="E178" s="190"/>
      <c r="F178" s="190"/>
      <c r="G178" s="190"/>
      <c r="H178" s="190"/>
      <c r="I178" s="190"/>
    </row>
    <row r="179" ht="20.1" customHeight="1" outlineLevel="1" spans="1:9">
      <c r="A179" s="191">
        <v>21906</v>
      </c>
      <c r="B179" s="59" t="s">
        <v>2589</v>
      </c>
      <c r="C179" s="193">
        <f t="shared" si="14"/>
        <v>0</v>
      </c>
      <c r="D179" s="198"/>
      <c r="E179" s="190"/>
      <c r="F179" s="190"/>
      <c r="G179" s="190"/>
      <c r="H179" s="190"/>
      <c r="I179" s="190"/>
    </row>
    <row r="180" ht="20.1" customHeight="1" outlineLevel="1" spans="1:9">
      <c r="A180" s="191">
        <v>21907</v>
      </c>
      <c r="B180" s="59" t="s">
        <v>2623</v>
      </c>
      <c r="C180" s="193">
        <f t="shared" si="14"/>
        <v>0</v>
      </c>
      <c r="D180" s="198"/>
      <c r="E180" s="190"/>
      <c r="F180" s="190"/>
      <c r="G180" s="190"/>
      <c r="H180" s="190"/>
      <c r="I180" s="190"/>
    </row>
    <row r="181" ht="20.1" customHeight="1" outlineLevel="1" spans="1:9">
      <c r="A181" s="191">
        <v>21908</v>
      </c>
      <c r="B181" s="59" t="s">
        <v>2624</v>
      </c>
      <c r="C181" s="193">
        <f t="shared" si="14"/>
        <v>0</v>
      </c>
      <c r="D181" s="198"/>
      <c r="E181" s="190"/>
      <c r="F181" s="190"/>
      <c r="G181" s="190"/>
      <c r="H181" s="190"/>
      <c r="I181" s="190"/>
    </row>
    <row r="182" ht="20.1" customHeight="1" outlineLevel="1" spans="1:9">
      <c r="A182" s="191">
        <v>21999</v>
      </c>
      <c r="B182" s="59" t="s">
        <v>2625</v>
      </c>
      <c r="C182" s="193">
        <f t="shared" si="14"/>
        <v>10</v>
      </c>
      <c r="D182" s="198">
        <v>10</v>
      </c>
      <c r="E182" s="190"/>
      <c r="F182" s="190"/>
      <c r="G182" s="190"/>
      <c r="H182" s="190"/>
      <c r="I182" s="190"/>
    </row>
    <row r="183" ht="20.1" customHeight="1" spans="1:9">
      <c r="A183" s="197">
        <v>220</v>
      </c>
      <c r="B183" s="85" t="s">
        <v>2022</v>
      </c>
      <c r="C183" s="190">
        <f t="shared" si="14"/>
        <v>1300</v>
      </c>
      <c r="D183" s="190">
        <f t="shared" ref="D183:I183" si="21">SUM(D184:D186)</f>
        <v>1100</v>
      </c>
      <c r="E183" s="190">
        <f t="shared" si="21"/>
        <v>200</v>
      </c>
      <c r="F183" s="190">
        <f t="shared" si="21"/>
        <v>0</v>
      </c>
      <c r="G183" s="190">
        <f t="shared" si="21"/>
        <v>0</v>
      </c>
      <c r="H183" s="190">
        <f t="shared" si="21"/>
        <v>0</v>
      </c>
      <c r="I183" s="190">
        <f t="shared" si="21"/>
        <v>0</v>
      </c>
    </row>
    <row r="184" ht="20.1" customHeight="1" outlineLevel="1" spans="1:9">
      <c r="A184" s="191">
        <v>22001</v>
      </c>
      <c r="B184" s="59" t="s">
        <v>2626</v>
      </c>
      <c r="C184" s="193">
        <f t="shared" si="14"/>
        <v>1300</v>
      </c>
      <c r="D184" s="198">
        <v>1100</v>
      </c>
      <c r="E184" s="190">
        <v>200</v>
      </c>
      <c r="F184" s="190"/>
      <c r="G184" s="190"/>
      <c r="H184" s="190"/>
      <c r="I184" s="190"/>
    </row>
    <row r="185" ht="20.1" customHeight="1" outlineLevel="1" spans="1:9">
      <c r="A185" s="191">
        <v>22005</v>
      </c>
      <c r="B185" s="59" t="s">
        <v>2627</v>
      </c>
      <c r="C185" s="193">
        <f t="shared" si="14"/>
        <v>0</v>
      </c>
      <c r="D185" s="198">
        <v>0</v>
      </c>
      <c r="E185" s="190"/>
      <c r="F185" s="190"/>
      <c r="G185" s="190"/>
      <c r="H185" s="190"/>
      <c r="I185" s="190"/>
    </row>
    <row r="186" ht="20.1" customHeight="1" outlineLevel="1" spans="1:9">
      <c r="A186" s="191">
        <v>22099</v>
      </c>
      <c r="B186" s="59" t="s">
        <v>2628</v>
      </c>
      <c r="C186" s="193">
        <f t="shared" si="14"/>
        <v>0</v>
      </c>
      <c r="D186" s="198">
        <v>0</v>
      </c>
      <c r="E186" s="190"/>
      <c r="F186" s="190"/>
      <c r="G186" s="190"/>
      <c r="H186" s="190"/>
      <c r="I186" s="190"/>
    </row>
    <row r="187" ht="20.1" customHeight="1" spans="1:9">
      <c r="A187" s="197">
        <v>221</v>
      </c>
      <c r="B187" s="85" t="s">
        <v>2104</v>
      </c>
      <c r="C187" s="190">
        <f t="shared" si="14"/>
        <v>1410</v>
      </c>
      <c r="D187" s="190">
        <f t="shared" ref="D187:I187" si="22">SUM(D188:D190)</f>
        <v>1410</v>
      </c>
      <c r="E187" s="190">
        <f t="shared" si="22"/>
        <v>0</v>
      </c>
      <c r="F187" s="190">
        <f t="shared" si="22"/>
        <v>0</v>
      </c>
      <c r="G187" s="190">
        <f t="shared" si="22"/>
        <v>0</v>
      </c>
      <c r="H187" s="190">
        <f t="shared" si="22"/>
        <v>0</v>
      </c>
      <c r="I187" s="190">
        <f t="shared" si="22"/>
        <v>0</v>
      </c>
    </row>
    <row r="188" ht="20.1" customHeight="1" outlineLevel="1" spans="1:9">
      <c r="A188" s="191">
        <v>22101</v>
      </c>
      <c r="B188" s="59" t="s">
        <v>2629</v>
      </c>
      <c r="C188" s="193">
        <f t="shared" si="14"/>
        <v>15</v>
      </c>
      <c r="D188" s="198">
        <v>15</v>
      </c>
      <c r="E188" s="190"/>
      <c r="F188" s="190"/>
      <c r="G188" s="190"/>
      <c r="H188" s="190"/>
      <c r="I188" s="190"/>
    </row>
    <row r="189" ht="20.1" customHeight="1" outlineLevel="1" spans="1:9">
      <c r="A189" s="191">
        <v>22102</v>
      </c>
      <c r="B189" s="59" t="s">
        <v>2630</v>
      </c>
      <c r="C189" s="193">
        <f t="shared" si="14"/>
        <v>1395</v>
      </c>
      <c r="D189" s="198">
        <v>1395</v>
      </c>
      <c r="E189" s="190"/>
      <c r="F189" s="190"/>
      <c r="G189" s="190"/>
      <c r="H189" s="190"/>
      <c r="I189" s="190"/>
    </row>
    <row r="190" ht="20.1" customHeight="1" outlineLevel="1" spans="1:9">
      <c r="A190" s="191">
        <v>22103</v>
      </c>
      <c r="B190" s="59" t="s">
        <v>2631</v>
      </c>
      <c r="C190" s="193">
        <f t="shared" si="14"/>
        <v>0</v>
      </c>
      <c r="D190" s="198">
        <v>0</v>
      </c>
      <c r="E190" s="190"/>
      <c r="F190" s="190"/>
      <c r="G190" s="190"/>
      <c r="H190" s="190"/>
      <c r="I190" s="190"/>
    </row>
    <row r="191" ht="20.1" customHeight="1" spans="1:9">
      <c r="A191" s="197">
        <v>222</v>
      </c>
      <c r="B191" s="85" t="s">
        <v>2146</v>
      </c>
      <c r="C191" s="190">
        <f t="shared" si="14"/>
        <v>10</v>
      </c>
      <c r="D191" s="190">
        <f t="shared" ref="D191:I191" si="23">SUM(D192:D195)</f>
        <v>10</v>
      </c>
      <c r="E191" s="190">
        <f t="shared" si="23"/>
        <v>0</v>
      </c>
      <c r="F191" s="190">
        <f t="shared" si="23"/>
        <v>0</v>
      </c>
      <c r="G191" s="190">
        <f t="shared" si="23"/>
        <v>0</v>
      </c>
      <c r="H191" s="190">
        <f t="shared" si="23"/>
        <v>0</v>
      </c>
      <c r="I191" s="190">
        <f t="shared" si="23"/>
        <v>0</v>
      </c>
    </row>
    <row r="192" ht="20.1" customHeight="1" outlineLevel="1" spans="1:9">
      <c r="A192" s="191">
        <v>22201</v>
      </c>
      <c r="B192" s="59" t="s">
        <v>2632</v>
      </c>
      <c r="C192" s="193">
        <f t="shared" si="14"/>
        <v>10</v>
      </c>
      <c r="D192" s="190">
        <v>10</v>
      </c>
      <c r="E192" s="190"/>
      <c r="F192" s="190"/>
      <c r="G192" s="190"/>
      <c r="H192" s="190"/>
      <c r="I192" s="190"/>
    </row>
    <row r="193" ht="20.1" customHeight="1" outlineLevel="1" spans="1:9">
      <c r="A193" s="191">
        <v>22203</v>
      </c>
      <c r="B193" s="59" t="s">
        <v>2633</v>
      </c>
      <c r="C193" s="193">
        <f t="shared" si="14"/>
        <v>0</v>
      </c>
      <c r="D193" s="190"/>
      <c r="E193" s="190"/>
      <c r="F193" s="190"/>
      <c r="G193" s="190"/>
      <c r="H193" s="190"/>
      <c r="I193" s="190"/>
    </row>
    <row r="194" ht="20.1" customHeight="1" outlineLevel="1" spans="1:9">
      <c r="A194" s="191">
        <v>22204</v>
      </c>
      <c r="B194" s="59" t="s">
        <v>2634</v>
      </c>
      <c r="C194" s="193">
        <f t="shared" si="14"/>
        <v>0</v>
      </c>
      <c r="D194" s="190"/>
      <c r="E194" s="190"/>
      <c r="F194" s="190"/>
      <c r="G194" s="190"/>
      <c r="H194" s="190"/>
      <c r="I194" s="190"/>
    </row>
    <row r="195" ht="20.1" customHeight="1" outlineLevel="1" spans="1:9">
      <c r="A195" s="191">
        <v>22205</v>
      </c>
      <c r="B195" s="59" t="s">
        <v>2635</v>
      </c>
      <c r="C195" s="193">
        <f t="shared" si="14"/>
        <v>0</v>
      </c>
      <c r="D195" s="190"/>
      <c r="E195" s="190"/>
      <c r="F195" s="190"/>
      <c r="G195" s="190"/>
      <c r="H195" s="190"/>
      <c r="I195" s="190"/>
    </row>
    <row r="196" ht="20.1" customHeight="1" spans="1:9">
      <c r="A196" s="197">
        <v>224</v>
      </c>
      <c r="B196" s="85" t="s">
        <v>2230</v>
      </c>
      <c r="C196" s="190">
        <f t="shared" si="14"/>
        <v>2130</v>
      </c>
      <c r="D196" s="190">
        <f t="shared" ref="D196:I196" si="24">SUM(D197:D203)</f>
        <v>2095</v>
      </c>
      <c r="E196" s="190">
        <f t="shared" si="24"/>
        <v>35</v>
      </c>
      <c r="F196" s="190">
        <f t="shared" si="24"/>
        <v>0</v>
      </c>
      <c r="G196" s="190">
        <f t="shared" si="24"/>
        <v>0</v>
      </c>
      <c r="H196" s="190">
        <f t="shared" si="24"/>
        <v>0</v>
      </c>
      <c r="I196" s="190">
        <f t="shared" si="24"/>
        <v>0</v>
      </c>
    </row>
    <row r="197" ht="20.1" customHeight="1" outlineLevel="1" spans="1:9">
      <c r="A197" s="191">
        <v>22401</v>
      </c>
      <c r="B197" s="59" t="s">
        <v>2636</v>
      </c>
      <c r="C197" s="193">
        <f t="shared" si="14"/>
        <v>1087</v>
      </c>
      <c r="D197" s="198">
        <v>1087</v>
      </c>
      <c r="E197" s="190"/>
      <c r="F197" s="190"/>
      <c r="G197" s="190"/>
      <c r="H197" s="190"/>
      <c r="I197" s="190"/>
    </row>
    <row r="198" ht="20.1" customHeight="1" outlineLevel="1" spans="1:9">
      <c r="A198" s="191">
        <v>22402</v>
      </c>
      <c r="B198" s="59" t="s">
        <v>2637</v>
      </c>
      <c r="C198" s="193">
        <f t="shared" si="14"/>
        <v>1008</v>
      </c>
      <c r="D198" s="198">
        <v>1008</v>
      </c>
      <c r="E198" s="190"/>
      <c r="F198" s="190"/>
      <c r="G198" s="190"/>
      <c r="H198" s="190"/>
      <c r="I198" s="190"/>
    </row>
    <row r="199" ht="20.1" customHeight="1" outlineLevel="1" spans="1:9">
      <c r="A199" s="191">
        <v>22404</v>
      </c>
      <c r="B199" s="59" t="s">
        <v>2638</v>
      </c>
      <c r="C199" s="193">
        <f t="shared" ref="C199:C210" si="25">SUM(D199:I199)</f>
        <v>0</v>
      </c>
      <c r="D199" s="198">
        <v>0</v>
      </c>
      <c r="E199" s="190"/>
      <c r="F199" s="190"/>
      <c r="G199" s="190"/>
      <c r="H199" s="190"/>
      <c r="I199" s="190"/>
    </row>
    <row r="200" ht="20.1" customHeight="1" outlineLevel="1" spans="1:9">
      <c r="A200" s="191">
        <v>22405</v>
      </c>
      <c r="B200" s="59" t="s">
        <v>2639</v>
      </c>
      <c r="C200" s="193">
        <f t="shared" si="25"/>
        <v>0</v>
      </c>
      <c r="D200" s="198">
        <v>0</v>
      </c>
      <c r="E200" s="190"/>
      <c r="F200" s="190"/>
      <c r="G200" s="190"/>
      <c r="H200" s="190"/>
      <c r="I200" s="190"/>
    </row>
    <row r="201" ht="20.1" customHeight="1" outlineLevel="1" spans="1:9">
      <c r="A201" s="191">
        <v>22406</v>
      </c>
      <c r="B201" s="59" t="s">
        <v>2640</v>
      </c>
      <c r="C201" s="193">
        <f t="shared" si="25"/>
        <v>0</v>
      </c>
      <c r="D201" s="198">
        <v>0</v>
      </c>
      <c r="E201" s="190"/>
      <c r="F201" s="190"/>
      <c r="G201" s="190"/>
      <c r="H201" s="190"/>
      <c r="I201" s="190"/>
    </row>
    <row r="202" ht="20.1" customHeight="1" outlineLevel="1" spans="1:9">
      <c r="A202" s="191">
        <v>22407</v>
      </c>
      <c r="B202" s="59" t="s">
        <v>2641</v>
      </c>
      <c r="C202" s="193">
        <f t="shared" si="25"/>
        <v>35</v>
      </c>
      <c r="D202" s="198">
        <v>0</v>
      </c>
      <c r="E202" s="190">
        <v>35</v>
      </c>
      <c r="F202" s="190"/>
      <c r="G202" s="190"/>
      <c r="H202" s="190"/>
      <c r="I202" s="190"/>
    </row>
    <row r="203" ht="20.1" customHeight="1" outlineLevel="1" spans="1:9">
      <c r="A203" s="191">
        <v>22499</v>
      </c>
      <c r="B203" s="59" t="s">
        <v>2642</v>
      </c>
      <c r="C203" s="193">
        <f t="shared" si="25"/>
        <v>0</v>
      </c>
      <c r="D203" s="198">
        <v>0</v>
      </c>
      <c r="E203" s="190"/>
      <c r="F203" s="190"/>
      <c r="G203" s="190"/>
      <c r="H203" s="190"/>
      <c r="I203" s="190"/>
    </row>
    <row r="204" ht="20.1" customHeight="1" spans="1:9">
      <c r="A204" s="197">
        <v>227</v>
      </c>
      <c r="B204" s="85" t="s">
        <v>2314</v>
      </c>
      <c r="C204" s="190">
        <f t="shared" si="25"/>
        <v>5000</v>
      </c>
      <c r="D204" s="190">
        <v>5000</v>
      </c>
      <c r="E204" s="190"/>
      <c r="F204" s="190"/>
      <c r="G204" s="190"/>
      <c r="H204" s="190"/>
      <c r="I204" s="190"/>
    </row>
    <row r="205" spans="1:9">
      <c r="A205" s="197">
        <v>229</v>
      </c>
      <c r="B205" s="85" t="s">
        <v>471</v>
      </c>
      <c r="C205" s="190">
        <f t="shared" si="25"/>
        <v>2300</v>
      </c>
      <c r="D205" s="190">
        <f t="shared" ref="D205:I205" si="26">SUM(D206:D207)</f>
        <v>2300</v>
      </c>
      <c r="E205" s="190">
        <f t="shared" si="26"/>
        <v>0</v>
      </c>
      <c r="F205" s="190">
        <f t="shared" si="26"/>
        <v>0</v>
      </c>
      <c r="G205" s="190">
        <f t="shared" si="26"/>
        <v>0</v>
      </c>
      <c r="H205" s="190">
        <f t="shared" si="26"/>
        <v>0</v>
      </c>
      <c r="I205" s="190">
        <f t="shared" si="26"/>
        <v>0</v>
      </c>
    </row>
    <row r="206" outlineLevel="1" spans="1:9">
      <c r="A206" s="191">
        <v>22902</v>
      </c>
      <c r="B206" s="59" t="s">
        <v>2643</v>
      </c>
      <c r="C206" s="193">
        <f t="shared" si="25"/>
        <v>0</v>
      </c>
      <c r="D206" s="190"/>
      <c r="E206" s="190"/>
      <c r="F206" s="190"/>
      <c r="G206" s="190"/>
      <c r="H206" s="190"/>
      <c r="I206" s="190"/>
    </row>
    <row r="207" outlineLevel="1" spans="1:9">
      <c r="A207" s="191">
        <v>22999</v>
      </c>
      <c r="B207" s="59" t="s">
        <v>2644</v>
      </c>
      <c r="C207" s="193">
        <f t="shared" si="25"/>
        <v>2300</v>
      </c>
      <c r="D207" s="190">
        <v>2300</v>
      </c>
      <c r="E207" s="190"/>
      <c r="F207" s="190"/>
      <c r="G207" s="190"/>
      <c r="H207" s="190"/>
      <c r="I207" s="190"/>
    </row>
    <row r="208" spans="1:9">
      <c r="A208" s="197">
        <v>232</v>
      </c>
      <c r="B208" s="85" t="s">
        <v>2322</v>
      </c>
      <c r="C208" s="190">
        <f t="shared" si="25"/>
        <v>0</v>
      </c>
      <c r="D208" s="190">
        <f t="shared" ref="D208:I208" si="27">SUM(D209)</f>
        <v>0</v>
      </c>
      <c r="E208" s="190">
        <f t="shared" si="27"/>
        <v>0</v>
      </c>
      <c r="F208" s="190">
        <f t="shared" si="27"/>
        <v>0</v>
      </c>
      <c r="G208" s="190">
        <f t="shared" si="27"/>
        <v>0</v>
      </c>
      <c r="H208" s="190">
        <f t="shared" si="27"/>
        <v>0</v>
      </c>
      <c r="I208" s="190">
        <f t="shared" si="27"/>
        <v>0</v>
      </c>
    </row>
    <row r="209" ht="15" customHeight="1" outlineLevel="1" spans="1:9">
      <c r="A209" s="191">
        <v>23203</v>
      </c>
      <c r="B209" s="59" t="s">
        <v>2645</v>
      </c>
      <c r="C209" s="193">
        <f t="shared" si="25"/>
        <v>0</v>
      </c>
      <c r="D209" s="190"/>
      <c r="E209" s="190"/>
      <c r="F209" s="190"/>
      <c r="G209" s="190"/>
      <c r="H209" s="190"/>
      <c r="I209" s="190"/>
    </row>
    <row r="210" ht="20.1" customHeight="1" spans="1:9">
      <c r="A210" s="197">
        <v>233</v>
      </c>
      <c r="B210" s="85" t="s">
        <v>2346</v>
      </c>
      <c r="C210" s="190">
        <f t="shared" si="25"/>
        <v>0</v>
      </c>
      <c r="D210" s="190"/>
      <c r="E210" s="190"/>
      <c r="F210" s="190"/>
      <c r="G210" s="190"/>
      <c r="H210" s="190"/>
      <c r="I210" s="190"/>
    </row>
    <row r="211" spans="3:7">
      <c r="C211" s="40">
        <f>C6+C33+C36+C39+C51+C62+C73+C80+C102+C116+C132+C139+C148+C155+C163+C173+C183+C187+C191+C196+C205+C204</f>
        <v>143500</v>
      </c>
      <c r="D211" s="40">
        <f>D6+D33+D36+D39+D51+D62+D73+D80+D102+D116+D132+D139+D148+D155+D163+D173+D183+D187+D191+D196+D205+D204</f>
        <v>95500</v>
      </c>
      <c r="E211" s="40">
        <f>E6+E33+E36+E39+E51+E62+E73+E80+E102+E116+E132+E139+E148+E155+E163+E173+E183+E187+E191+E196+E205+E204</f>
        <v>48000</v>
      </c>
      <c r="F211" s="40">
        <f>F6+F33+F36+F39+F51+F62+F73+F80+F102+F116+F132+F139+F148+F155+F163+F173+F183+F187+F191+F196+F205+F204</f>
        <v>0</v>
      </c>
      <c r="G211" s="40">
        <f>G6+G33+G36+G39+G51+G62+G73+G80+G102+G116+G132+G139+G148+G155+G163+G173+G183+G187+G191+G196+G205</f>
        <v>0</v>
      </c>
    </row>
  </sheetData>
  <autoFilter xmlns:etc="http://www.wps.cn/officeDocument/2017/etCustomData" ref="A5:I211" etc:filterBottomFollowUsedRange="0">
    <extLst/>
  </autoFilter>
  <mergeCells count="9">
    <mergeCell ref="A2:I2"/>
    <mergeCell ref="A4:B4"/>
    <mergeCell ref="C4:C5"/>
    <mergeCell ref="D4:D5"/>
    <mergeCell ref="E4:E5"/>
    <mergeCell ref="F4:F5"/>
    <mergeCell ref="G4:G5"/>
    <mergeCell ref="H4:H5"/>
    <mergeCell ref="I4:I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R32"/>
  <sheetViews>
    <sheetView showGridLines="0" showZeros="0" workbookViewId="0">
      <pane ySplit="5" topLeftCell="A16" activePane="bottomLeft" state="frozen"/>
      <selection/>
      <selection pane="bottomLeft" activeCell="R32" sqref="R32"/>
    </sheetView>
  </sheetViews>
  <sheetFormatPr defaultColWidth="9" defaultRowHeight="13.5"/>
  <cols>
    <col min="1" max="1" width="9" style="39"/>
    <col min="2" max="2" width="23" style="39" customWidth="1"/>
    <col min="3" max="3" width="10.125" style="39" customWidth="1"/>
    <col min="4" max="4" width="8.625" style="39" customWidth="1"/>
    <col min="5" max="5" width="10.375" style="39" customWidth="1"/>
    <col min="6" max="6" width="8.875" style="39" customWidth="1"/>
    <col min="7" max="7" width="7.4" style="39" customWidth="1"/>
    <col min="8" max="8" width="9.25" style="39" customWidth="1"/>
    <col min="9" max="11" width="7.4" style="39" customWidth="1"/>
    <col min="12" max="12" width="9.25" style="39" customWidth="1"/>
    <col min="13" max="18" width="7.4" style="39" customWidth="1"/>
    <col min="19" max="16384" width="9" style="39"/>
  </cols>
  <sheetData>
    <row r="1" ht="14.25" spans="1:1">
      <c r="A1" s="41" t="s">
        <v>2646</v>
      </c>
    </row>
    <row r="2" s="37" customFormat="1" ht="22.5" spans="1:18">
      <c r="A2" s="42" t="s">
        <v>2647</v>
      </c>
      <c r="B2" s="42"/>
      <c r="C2" s="42"/>
      <c r="D2" s="42"/>
      <c r="E2" s="42"/>
      <c r="F2" s="42"/>
      <c r="G2" s="42"/>
      <c r="H2" s="42"/>
      <c r="I2" s="42"/>
      <c r="J2" s="42"/>
      <c r="K2" s="42"/>
      <c r="L2" s="42"/>
      <c r="M2" s="42"/>
      <c r="N2" s="42"/>
      <c r="O2" s="42"/>
      <c r="P2" s="42"/>
      <c r="Q2" s="42"/>
      <c r="R2" s="42"/>
    </row>
    <row r="3" ht="20.25" customHeight="1" spans="4:18">
      <c r="D3" s="184"/>
      <c r="E3" s="184"/>
      <c r="F3" s="184"/>
      <c r="G3" s="184"/>
      <c r="H3" s="184"/>
      <c r="I3" s="184"/>
      <c r="R3" s="187" t="s">
        <v>2648</v>
      </c>
    </row>
    <row r="4" s="38" customFormat="1" ht="23.1" customHeight="1" spans="1:18">
      <c r="A4" s="76" t="s">
        <v>20</v>
      </c>
      <c r="B4" s="76"/>
      <c r="C4" s="76" t="s">
        <v>2649</v>
      </c>
      <c r="D4" s="76">
        <v>501</v>
      </c>
      <c r="E4" s="76">
        <v>502</v>
      </c>
      <c r="F4" s="76">
        <v>503</v>
      </c>
      <c r="G4" s="76">
        <v>504</v>
      </c>
      <c r="H4" s="76">
        <v>505</v>
      </c>
      <c r="I4" s="76">
        <v>506</v>
      </c>
      <c r="J4" s="76">
        <v>507</v>
      </c>
      <c r="K4" s="76">
        <v>508</v>
      </c>
      <c r="L4" s="76">
        <v>509</v>
      </c>
      <c r="M4" s="76">
        <v>510</v>
      </c>
      <c r="N4" s="76">
        <v>511</v>
      </c>
      <c r="O4" s="76">
        <v>512</v>
      </c>
      <c r="P4" s="76">
        <v>513</v>
      </c>
      <c r="Q4" s="76">
        <v>514</v>
      </c>
      <c r="R4" s="76">
        <v>515</v>
      </c>
    </row>
    <row r="5" s="38" customFormat="1" ht="69" customHeight="1" spans="1:18">
      <c r="A5" s="76" t="s">
        <v>24</v>
      </c>
      <c r="B5" s="76" t="s">
        <v>25</v>
      </c>
      <c r="C5" s="76"/>
      <c r="D5" s="69" t="s">
        <v>2650</v>
      </c>
      <c r="E5" s="69" t="s">
        <v>2651</v>
      </c>
      <c r="F5" s="69" t="s">
        <v>2652</v>
      </c>
      <c r="G5" s="69" t="s">
        <v>2653</v>
      </c>
      <c r="H5" s="69" t="s">
        <v>2654</v>
      </c>
      <c r="I5" s="69" t="s">
        <v>2655</v>
      </c>
      <c r="J5" s="69" t="s">
        <v>2656</v>
      </c>
      <c r="K5" s="69" t="s">
        <v>2657</v>
      </c>
      <c r="L5" s="69" t="s">
        <v>2658</v>
      </c>
      <c r="M5" s="69" t="s">
        <v>2659</v>
      </c>
      <c r="N5" s="69" t="s">
        <v>2660</v>
      </c>
      <c r="O5" s="69" t="s">
        <v>2453</v>
      </c>
      <c r="P5" s="69" t="s">
        <v>2361</v>
      </c>
      <c r="Q5" s="69" t="s">
        <v>2661</v>
      </c>
      <c r="R5" s="69" t="s">
        <v>471</v>
      </c>
    </row>
    <row r="6" ht="20.1" customHeight="1" spans="1:18">
      <c r="A6" s="57">
        <v>201</v>
      </c>
      <c r="B6" s="59" t="s">
        <v>60</v>
      </c>
      <c r="C6" s="86">
        <f>SUM(D6:R6)</f>
        <v>16950</v>
      </c>
      <c r="D6" s="82">
        <v>3500</v>
      </c>
      <c r="E6" s="82">
        <v>7331</v>
      </c>
      <c r="F6" s="82">
        <v>2619</v>
      </c>
      <c r="G6" s="82"/>
      <c r="H6" s="82">
        <v>3500</v>
      </c>
      <c r="I6" s="82"/>
      <c r="J6" s="82"/>
      <c r="K6" s="82"/>
      <c r="L6" s="82"/>
      <c r="M6" s="82"/>
      <c r="N6" s="82"/>
      <c r="O6" s="82"/>
      <c r="P6" s="82"/>
      <c r="Q6" s="82"/>
      <c r="R6" s="82"/>
    </row>
    <row r="7" ht="20.1" customHeight="1" spans="1:18">
      <c r="A7" s="57">
        <v>202</v>
      </c>
      <c r="B7" s="59" t="s">
        <v>416</v>
      </c>
      <c r="C7" s="86">
        <f t="shared" ref="C7:C31" si="0">SUM(D7:R7)</f>
        <v>0</v>
      </c>
      <c r="D7" s="82"/>
      <c r="E7" s="82"/>
      <c r="F7" s="82"/>
      <c r="G7" s="82"/>
      <c r="H7" s="82"/>
      <c r="I7" s="82"/>
      <c r="J7" s="82"/>
      <c r="K7" s="82"/>
      <c r="L7" s="82"/>
      <c r="M7" s="82"/>
      <c r="N7" s="82"/>
      <c r="O7" s="82"/>
      <c r="P7" s="82"/>
      <c r="Q7" s="82"/>
      <c r="R7" s="82"/>
    </row>
    <row r="8" ht="20.1" customHeight="1" spans="1:18">
      <c r="A8" s="57">
        <v>203</v>
      </c>
      <c r="B8" s="59" t="s">
        <v>484</v>
      </c>
      <c r="C8" s="86">
        <f t="shared" si="0"/>
        <v>0</v>
      </c>
      <c r="D8" s="82"/>
      <c r="E8" s="82"/>
      <c r="F8" s="82"/>
      <c r="G8" s="82"/>
      <c r="H8" s="82"/>
      <c r="I8" s="82"/>
      <c r="J8" s="82"/>
      <c r="K8" s="82"/>
      <c r="L8" s="82"/>
      <c r="M8" s="82"/>
      <c r="N8" s="82"/>
      <c r="O8" s="82"/>
      <c r="P8" s="82"/>
      <c r="Q8" s="82"/>
      <c r="R8" s="82"/>
    </row>
    <row r="9" ht="20.1" customHeight="1" spans="1:18">
      <c r="A9" s="57">
        <v>204</v>
      </c>
      <c r="B9" s="59" t="s">
        <v>519</v>
      </c>
      <c r="C9" s="86">
        <f t="shared" si="0"/>
        <v>4760</v>
      </c>
      <c r="D9" s="82">
        <v>2630</v>
      </c>
      <c r="E9" s="82">
        <v>2130</v>
      </c>
      <c r="F9" s="82"/>
      <c r="G9" s="82"/>
      <c r="H9" s="82"/>
      <c r="I9" s="82"/>
      <c r="J9" s="82"/>
      <c r="K9" s="82"/>
      <c r="L9" s="82"/>
      <c r="M9" s="82"/>
      <c r="N9" s="82"/>
      <c r="O9" s="82"/>
      <c r="P9" s="82"/>
      <c r="Q9" s="82"/>
      <c r="R9" s="82"/>
    </row>
    <row r="10" ht="20.1" customHeight="1" spans="1:18">
      <c r="A10" s="57">
        <v>205</v>
      </c>
      <c r="B10" s="59" t="s">
        <v>658</v>
      </c>
      <c r="C10" s="86">
        <f t="shared" si="0"/>
        <v>19366</v>
      </c>
      <c r="D10" s="82">
        <v>11216</v>
      </c>
      <c r="E10" s="82">
        <v>4450</v>
      </c>
      <c r="F10" s="82"/>
      <c r="G10" s="82"/>
      <c r="H10" s="82">
        <v>3700</v>
      </c>
      <c r="I10" s="82"/>
      <c r="J10" s="82"/>
      <c r="K10" s="82"/>
      <c r="L10" s="82"/>
      <c r="M10" s="82"/>
      <c r="N10" s="82"/>
      <c r="O10" s="82"/>
      <c r="P10" s="82"/>
      <c r="Q10" s="82"/>
      <c r="R10" s="82"/>
    </row>
    <row r="11" ht="20.1" customHeight="1" spans="1:18">
      <c r="A11" s="57">
        <v>206</v>
      </c>
      <c r="B11" s="59" t="s">
        <v>758</v>
      </c>
      <c r="C11" s="86">
        <f t="shared" si="0"/>
        <v>500</v>
      </c>
      <c r="D11" s="82"/>
      <c r="E11" s="82">
        <v>500</v>
      </c>
      <c r="F11" s="82"/>
      <c r="G11" s="82"/>
      <c r="H11" s="82"/>
      <c r="I11" s="82"/>
      <c r="J11" s="82"/>
      <c r="K11" s="82"/>
      <c r="L11" s="82"/>
      <c r="M11" s="82"/>
      <c r="N11" s="82"/>
      <c r="O11" s="82"/>
      <c r="P11" s="82"/>
      <c r="Q11" s="82"/>
      <c r="R11" s="82"/>
    </row>
    <row r="12" ht="20.1" customHeight="1" spans="1:18">
      <c r="A12" s="57">
        <v>207</v>
      </c>
      <c r="B12" s="59" t="s">
        <v>862</v>
      </c>
      <c r="C12" s="86">
        <f t="shared" si="0"/>
        <v>122</v>
      </c>
      <c r="D12" s="82"/>
      <c r="E12" s="82">
        <v>122</v>
      </c>
      <c r="F12" s="82"/>
      <c r="G12" s="82"/>
      <c r="H12" s="82"/>
      <c r="I12" s="82"/>
      <c r="J12" s="82"/>
      <c r="K12" s="82"/>
      <c r="L12" s="82"/>
      <c r="M12" s="82"/>
      <c r="N12" s="82"/>
      <c r="O12" s="82"/>
      <c r="P12" s="82"/>
      <c r="Q12" s="82"/>
      <c r="R12" s="82"/>
    </row>
    <row r="13" ht="20.1" customHeight="1" spans="1:18">
      <c r="A13" s="57">
        <v>208</v>
      </c>
      <c r="B13" s="59" t="s">
        <v>960</v>
      </c>
      <c r="C13" s="86">
        <f t="shared" si="0"/>
        <v>14400</v>
      </c>
      <c r="D13" s="82"/>
      <c r="E13" s="82"/>
      <c r="F13" s="82">
        <v>7482</v>
      </c>
      <c r="G13" s="82"/>
      <c r="H13" s="82"/>
      <c r="I13" s="82"/>
      <c r="J13" s="82"/>
      <c r="K13" s="82"/>
      <c r="L13" s="82">
        <v>6918</v>
      </c>
      <c r="M13" s="82"/>
      <c r="N13" s="82"/>
      <c r="O13" s="82"/>
      <c r="P13" s="82"/>
      <c r="Q13" s="82"/>
      <c r="R13" s="82"/>
    </row>
    <row r="14" ht="20.1" customHeight="1" spans="1:18">
      <c r="A14" s="57">
        <v>210</v>
      </c>
      <c r="B14" s="59" t="s">
        <v>1196</v>
      </c>
      <c r="C14" s="86">
        <f t="shared" si="0"/>
        <v>4450</v>
      </c>
      <c r="D14" s="82"/>
      <c r="E14" s="82"/>
      <c r="F14" s="82"/>
      <c r="G14" s="82"/>
      <c r="H14" s="82">
        <v>2518</v>
      </c>
      <c r="I14" s="82"/>
      <c r="J14" s="82"/>
      <c r="K14" s="82"/>
      <c r="L14" s="82">
        <v>1932</v>
      </c>
      <c r="M14" s="82"/>
      <c r="N14" s="82"/>
      <c r="O14" s="82"/>
      <c r="P14" s="82"/>
      <c r="Q14" s="82"/>
      <c r="R14" s="82"/>
    </row>
    <row r="15" ht="20.1" customHeight="1" spans="1:18">
      <c r="A15" s="57">
        <v>211</v>
      </c>
      <c r="B15" s="59" t="s">
        <v>1332</v>
      </c>
      <c r="C15" s="86">
        <f t="shared" si="0"/>
        <v>2000</v>
      </c>
      <c r="D15" s="82"/>
      <c r="E15" s="82">
        <v>2000</v>
      </c>
      <c r="F15" s="82"/>
      <c r="G15" s="82"/>
      <c r="H15" s="82"/>
      <c r="I15" s="82"/>
      <c r="J15" s="82"/>
      <c r="K15" s="82"/>
      <c r="L15" s="82"/>
      <c r="M15" s="82"/>
      <c r="N15" s="82"/>
      <c r="O15" s="82"/>
      <c r="P15" s="82"/>
      <c r="Q15" s="82"/>
      <c r="R15" s="82"/>
    </row>
    <row r="16" ht="20.1" customHeight="1" spans="1:18">
      <c r="A16" s="57">
        <v>212</v>
      </c>
      <c r="B16" s="59" t="s">
        <v>1472</v>
      </c>
      <c r="C16" s="86">
        <f t="shared" si="0"/>
        <v>50892</v>
      </c>
      <c r="D16" s="82">
        <v>0</v>
      </c>
      <c r="E16" s="82">
        <v>6439</v>
      </c>
      <c r="F16" s="82">
        <v>44453</v>
      </c>
      <c r="G16" s="82"/>
      <c r="H16" s="82"/>
      <c r="I16" s="82"/>
      <c r="J16" s="82"/>
      <c r="K16" s="82"/>
      <c r="L16" s="82"/>
      <c r="M16" s="82"/>
      <c r="N16" s="82"/>
      <c r="O16" s="82"/>
      <c r="P16" s="82"/>
      <c r="Q16" s="82"/>
      <c r="R16" s="82"/>
    </row>
    <row r="17" ht="20.1" customHeight="1" spans="1:18">
      <c r="A17" s="57">
        <v>213</v>
      </c>
      <c r="B17" s="59" t="s">
        <v>1511</v>
      </c>
      <c r="C17" s="86">
        <f t="shared" si="0"/>
        <v>8560</v>
      </c>
      <c r="D17" s="82"/>
      <c r="E17" s="82"/>
      <c r="F17" s="82">
        <v>8560</v>
      </c>
      <c r="G17" s="82"/>
      <c r="H17" s="82"/>
      <c r="I17" s="82"/>
      <c r="J17" s="82"/>
      <c r="K17" s="82"/>
      <c r="L17" s="82"/>
      <c r="M17" s="82"/>
      <c r="N17" s="82"/>
      <c r="O17" s="82"/>
      <c r="P17" s="82"/>
      <c r="Q17" s="82"/>
      <c r="R17" s="82"/>
    </row>
    <row r="18" ht="20.1" customHeight="1" spans="1:18">
      <c r="A18" s="57">
        <v>214</v>
      </c>
      <c r="B18" s="59" t="s">
        <v>1707</v>
      </c>
      <c r="C18" s="86">
        <f t="shared" si="0"/>
        <v>2540</v>
      </c>
      <c r="D18" s="82"/>
      <c r="E18" s="82">
        <v>296</v>
      </c>
      <c r="F18" s="82">
        <v>2244</v>
      </c>
      <c r="G18" s="82"/>
      <c r="H18" s="82"/>
      <c r="I18" s="82"/>
      <c r="J18" s="82"/>
      <c r="K18" s="82"/>
      <c r="L18" s="82"/>
      <c r="M18" s="82"/>
      <c r="N18" s="82"/>
      <c r="O18" s="82"/>
      <c r="P18" s="82"/>
      <c r="Q18" s="82"/>
      <c r="R18" s="82"/>
    </row>
    <row r="19" ht="20.1" customHeight="1" spans="1:18">
      <c r="A19" s="57">
        <v>215</v>
      </c>
      <c r="B19" s="185" t="s">
        <v>1809</v>
      </c>
      <c r="C19" s="86">
        <f t="shared" si="0"/>
        <v>3620</v>
      </c>
      <c r="D19" s="82"/>
      <c r="E19" s="82"/>
      <c r="F19" s="82">
        <v>1370</v>
      </c>
      <c r="G19" s="82"/>
      <c r="H19" s="82"/>
      <c r="I19" s="82"/>
      <c r="J19" s="82">
        <v>2250</v>
      </c>
      <c r="K19" s="82"/>
      <c r="L19" s="82"/>
      <c r="M19" s="82"/>
      <c r="N19" s="82"/>
      <c r="O19" s="82"/>
      <c r="P19" s="82"/>
      <c r="Q19" s="82"/>
      <c r="R19" s="82"/>
    </row>
    <row r="20" ht="20.1" customHeight="1" spans="1:18">
      <c r="A20" s="57">
        <v>216</v>
      </c>
      <c r="B20" s="185" t="s">
        <v>1917</v>
      </c>
      <c r="C20" s="86">
        <f t="shared" si="0"/>
        <v>3100</v>
      </c>
      <c r="D20" s="82"/>
      <c r="E20" s="82"/>
      <c r="F20" s="82">
        <v>1250</v>
      </c>
      <c r="G20" s="82"/>
      <c r="H20" s="82"/>
      <c r="I20" s="82"/>
      <c r="J20" s="82">
        <v>1850</v>
      </c>
      <c r="K20" s="82"/>
      <c r="L20" s="82"/>
      <c r="M20" s="82"/>
      <c r="N20" s="82"/>
      <c r="O20" s="82"/>
      <c r="P20" s="82"/>
      <c r="Q20" s="82"/>
      <c r="R20" s="82"/>
    </row>
    <row r="21" ht="20.1" customHeight="1" spans="1:18">
      <c r="A21" s="57">
        <v>217</v>
      </c>
      <c r="B21" s="57" t="s">
        <v>1949</v>
      </c>
      <c r="C21" s="86">
        <f t="shared" si="0"/>
        <v>0</v>
      </c>
      <c r="D21" s="82"/>
      <c r="E21" s="82"/>
      <c r="F21" s="82"/>
      <c r="G21" s="82"/>
      <c r="H21" s="82"/>
      <c r="I21" s="82"/>
      <c r="J21" s="82"/>
      <c r="K21" s="82"/>
      <c r="L21" s="82"/>
      <c r="M21" s="82"/>
      <c r="N21" s="82"/>
      <c r="O21" s="82"/>
      <c r="P21" s="82"/>
      <c r="Q21" s="82"/>
      <c r="R21" s="82"/>
    </row>
    <row r="22" ht="20.1" customHeight="1" spans="1:18">
      <c r="A22" s="57">
        <v>219</v>
      </c>
      <c r="B22" s="185" t="s">
        <v>2004</v>
      </c>
      <c r="C22" s="86">
        <f t="shared" si="0"/>
        <v>90</v>
      </c>
      <c r="D22" s="82"/>
      <c r="E22" s="82"/>
      <c r="F22" s="82"/>
      <c r="G22" s="82"/>
      <c r="H22" s="82"/>
      <c r="I22" s="82"/>
      <c r="J22" s="82"/>
      <c r="K22" s="82"/>
      <c r="L22" s="82"/>
      <c r="M22" s="82"/>
      <c r="N22" s="82"/>
      <c r="O22" s="82"/>
      <c r="P22" s="82"/>
      <c r="Q22" s="82"/>
      <c r="R22" s="82">
        <v>90</v>
      </c>
    </row>
    <row r="23" ht="20.1" customHeight="1" spans="1:18">
      <c r="A23" s="57">
        <v>220</v>
      </c>
      <c r="B23" s="185" t="s">
        <v>2022</v>
      </c>
      <c r="C23" s="86">
        <f t="shared" si="0"/>
        <v>1300</v>
      </c>
      <c r="D23" s="82">
        <v>369</v>
      </c>
      <c r="E23" s="82">
        <v>831</v>
      </c>
      <c r="F23" s="82">
        <v>100</v>
      </c>
      <c r="G23" s="82"/>
      <c r="H23" s="82"/>
      <c r="I23" s="82"/>
      <c r="J23" s="82"/>
      <c r="K23" s="82"/>
      <c r="L23" s="82"/>
      <c r="M23" s="82"/>
      <c r="N23" s="82"/>
      <c r="O23" s="82"/>
      <c r="P23" s="82"/>
      <c r="Q23" s="82"/>
      <c r="R23" s="82"/>
    </row>
    <row r="24" ht="20.1" customHeight="1" spans="1:18">
      <c r="A24" s="57">
        <v>221</v>
      </c>
      <c r="B24" s="185" t="s">
        <v>2104</v>
      </c>
      <c r="C24" s="86">
        <f t="shared" si="0"/>
        <v>1410</v>
      </c>
      <c r="D24" s="82"/>
      <c r="E24" s="82"/>
      <c r="F24" s="82">
        <v>15</v>
      </c>
      <c r="G24" s="82"/>
      <c r="H24" s="82">
        <v>1395</v>
      </c>
      <c r="I24" s="82"/>
      <c r="J24" s="82"/>
      <c r="K24" s="82"/>
      <c r="L24" s="82"/>
      <c r="M24" s="82"/>
      <c r="N24" s="82"/>
      <c r="O24" s="82"/>
      <c r="P24" s="82"/>
      <c r="Q24" s="82"/>
      <c r="R24" s="82"/>
    </row>
    <row r="25" ht="20.1" customHeight="1" spans="1:18">
      <c r="A25" s="57">
        <v>222</v>
      </c>
      <c r="B25" s="185" t="s">
        <v>2146</v>
      </c>
      <c r="C25" s="86">
        <f t="shared" si="0"/>
        <v>10</v>
      </c>
      <c r="D25" s="82"/>
      <c r="E25" s="82">
        <v>10</v>
      </c>
      <c r="F25" s="82"/>
      <c r="G25" s="82"/>
      <c r="H25" s="82"/>
      <c r="I25" s="82"/>
      <c r="J25" s="82"/>
      <c r="K25" s="82"/>
      <c r="L25" s="82"/>
      <c r="M25" s="82"/>
      <c r="N25" s="82"/>
      <c r="O25" s="82"/>
      <c r="P25" s="82"/>
      <c r="Q25" s="82"/>
      <c r="R25" s="82"/>
    </row>
    <row r="26" ht="20.1" customHeight="1" spans="1:18">
      <c r="A26" s="57">
        <v>224</v>
      </c>
      <c r="B26" s="185" t="s">
        <v>2230</v>
      </c>
      <c r="C26" s="86">
        <f t="shared" si="0"/>
        <v>2130</v>
      </c>
      <c r="D26" s="82"/>
      <c r="E26" s="82">
        <v>980</v>
      </c>
      <c r="F26" s="82">
        <v>1150</v>
      </c>
      <c r="G26" s="82"/>
      <c r="H26" s="82"/>
      <c r="I26" s="82"/>
      <c r="J26" s="82"/>
      <c r="K26" s="82"/>
      <c r="L26" s="82"/>
      <c r="M26" s="82"/>
      <c r="N26" s="82"/>
      <c r="O26" s="82"/>
      <c r="P26" s="82"/>
      <c r="Q26" s="82"/>
      <c r="R26" s="82"/>
    </row>
    <row r="27" ht="20.1" customHeight="1" spans="1:18">
      <c r="A27" s="57">
        <v>227</v>
      </c>
      <c r="B27" s="57" t="s">
        <v>2314</v>
      </c>
      <c r="C27" s="86">
        <f t="shared" si="0"/>
        <v>5000</v>
      </c>
      <c r="D27" s="82"/>
      <c r="E27" s="82">
        <v>5000</v>
      </c>
      <c r="F27" s="82"/>
      <c r="G27" s="82"/>
      <c r="H27" s="82"/>
      <c r="I27" s="82"/>
      <c r="J27" s="82"/>
      <c r="K27" s="82"/>
      <c r="L27" s="82"/>
      <c r="M27" s="82"/>
      <c r="N27" s="82"/>
      <c r="O27" s="82"/>
      <c r="P27" s="82"/>
      <c r="Q27" s="82"/>
      <c r="R27" s="82"/>
    </row>
    <row r="28" ht="20.1" customHeight="1" spans="1:18">
      <c r="A28" s="57">
        <v>229</v>
      </c>
      <c r="B28" s="59" t="s">
        <v>471</v>
      </c>
      <c r="C28" s="86">
        <f t="shared" si="0"/>
        <v>2300</v>
      </c>
      <c r="D28" s="82"/>
      <c r="E28" s="82"/>
      <c r="F28" s="82"/>
      <c r="G28" s="82"/>
      <c r="H28" s="82"/>
      <c r="I28" s="82"/>
      <c r="J28" s="82"/>
      <c r="K28" s="82"/>
      <c r="L28" s="82"/>
      <c r="M28" s="82"/>
      <c r="N28" s="82"/>
      <c r="O28" s="82"/>
      <c r="P28" s="82"/>
      <c r="Q28" s="82"/>
      <c r="R28" s="82">
        <v>2300</v>
      </c>
    </row>
    <row r="29" ht="20.1" customHeight="1" spans="1:18">
      <c r="A29" s="57">
        <v>230</v>
      </c>
      <c r="B29" s="59" t="s">
        <v>2361</v>
      </c>
      <c r="C29" s="86">
        <f t="shared" si="0"/>
        <v>0</v>
      </c>
      <c r="D29" s="82"/>
      <c r="E29" s="82"/>
      <c r="F29" s="82"/>
      <c r="G29" s="82"/>
      <c r="H29" s="82"/>
      <c r="I29" s="82"/>
      <c r="J29" s="82"/>
      <c r="K29" s="82"/>
      <c r="L29" s="82"/>
      <c r="M29" s="82"/>
      <c r="N29" s="82"/>
      <c r="O29" s="82"/>
      <c r="P29" s="82"/>
      <c r="Q29" s="82"/>
      <c r="R29" s="82"/>
    </row>
    <row r="30" ht="20.1" customHeight="1" spans="1:18">
      <c r="A30" s="57">
        <v>232</v>
      </c>
      <c r="B30" s="185" t="s">
        <v>2322</v>
      </c>
      <c r="C30" s="86">
        <f t="shared" si="0"/>
        <v>0</v>
      </c>
      <c r="D30" s="82"/>
      <c r="E30" s="82"/>
      <c r="F30" s="82"/>
      <c r="G30" s="82"/>
      <c r="H30" s="82"/>
      <c r="I30" s="82"/>
      <c r="J30" s="82"/>
      <c r="K30" s="82"/>
      <c r="L30" s="82"/>
      <c r="M30" s="82"/>
      <c r="N30" s="82"/>
      <c r="O30" s="82"/>
      <c r="P30" s="82"/>
      <c r="Q30" s="82"/>
      <c r="R30" s="82"/>
    </row>
    <row r="31" ht="20.1" customHeight="1" spans="1:18">
      <c r="A31" s="57">
        <v>233</v>
      </c>
      <c r="B31" s="185" t="s">
        <v>2346</v>
      </c>
      <c r="C31" s="86">
        <f t="shared" si="0"/>
        <v>0</v>
      </c>
      <c r="D31" s="82"/>
      <c r="E31" s="82"/>
      <c r="F31" s="82"/>
      <c r="G31" s="82"/>
      <c r="H31" s="82"/>
      <c r="I31" s="82"/>
      <c r="J31" s="82"/>
      <c r="K31" s="82"/>
      <c r="L31" s="82"/>
      <c r="M31" s="82"/>
      <c r="N31" s="82"/>
      <c r="O31" s="82"/>
      <c r="P31" s="82"/>
      <c r="Q31" s="82"/>
      <c r="R31" s="82"/>
    </row>
    <row r="32" ht="20.1" customHeight="1" spans="1:18">
      <c r="A32" s="186" t="s">
        <v>2457</v>
      </c>
      <c r="B32" s="186"/>
      <c r="C32" s="86">
        <f>SUM(C6:C31)</f>
        <v>143500</v>
      </c>
      <c r="D32" s="86">
        <f>SUM(D6:D31)</f>
        <v>17715</v>
      </c>
      <c r="E32" s="86">
        <f t="shared" ref="E32:R32" si="1">SUM(E6:E31)</f>
        <v>30089</v>
      </c>
      <c r="F32" s="86">
        <f t="shared" si="1"/>
        <v>69243</v>
      </c>
      <c r="G32" s="86">
        <f t="shared" si="1"/>
        <v>0</v>
      </c>
      <c r="H32" s="86">
        <f t="shared" si="1"/>
        <v>11113</v>
      </c>
      <c r="I32" s="86">
        <f t="shared" si="1"/>
        <v>0</v>
      </c>
      <c r="J32" s="86">
        <f t="shared" si="1"/>
        <v>4100</v>
      </c>
      <c r="K32" s="86">
        <f t="shared" si="1"/>
        <v>0</v>
      </c>
      <c r="L32" s="86">
        <f t="shared" si="1"/>
        <v>8850</v>
      </c>
      <c r="M32" s="86">
        <f t="shared" si="1"/>
        <v>0</v>
      </c>
      <c r="N32" s="86">
        <f t="shared" si="1"/>
        <v>0</v>
      </c>
      <c r="O32" s="86">
        <f t="shared" si="1"/>
        <v>0</v>
      </c>
      <c r="P32" s="86">
        <f t="shared" si="1"/>
        <v>0</v>
      </c>
      <c r="Q32" s="86">
        <f t="shared" si="1"/>
        <v>0</v>
      </c>
      <c r="R32" s="86">
        <f t="shared" si="1"/>
        <v>2390</v>
      </c>
    </row>
  </sheetData>
  <mergeCells count="4">
    <mergeCell ref="A2:R2"/>
    <mergeCell ref="A4:B4"/>
    <mergeCell ref="A32:B32"/>
    <mergeCell ref="C4:C5"/>
  </mergeCells>
  <printOptions horizontalCentered="1"/>
  <pageMargins left="0.471527777777778" right="0.471527777777778" top="0.0777777777777778" bottom="0.15625" header="0.118055555555556" footer="0.118055555555556"/>
  <pageSetup paperSize="9" scale="6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51"/>
  <sheetViews>
    <sheetView showGridLines="0" showZeros="0" workbookViewId="0">
      <selection activeCell="I163" sqref="I163"/>
    </sheetView>
  </sheetViews>
  <sheetFormatPr defaultColWidth="5.7" defaultRowHeight="13.5"/>
  <cols>
    <col min="1" max="1" width="18.7" style="138" customWidth="1"/>
    <col min="2" max="2" width="7.5" style="138" customWidth="1"/>
    <col min="3" max="3" width="5.1" style="138" customWidth="1"/>
    <col min="4" max="5" width="5.6" style="138" customWidth="1"/>
    <col min="6" max="9" width="12.125" style="138" customWidth="1"/>
    <col min="10" max="15" width="5.6" style="138" customWidth="1"/>
    <col min="16" max="16" width="5.5" style="138" customWidth="1"/>
    <col min="17" max="19" width="5.6" style="138" customWidth="1"/>
    <col min="20" max="20" width="5.9" style="138" customWidth="1"/>
    <col min="21" max="21" width="6" style="138" customWidth="1"/>
    <col min="22" max="25" width="5.6" style="138" customWidth="1"/>
    <col min="26" max="26" width="5" style="138" customWidth="1"/>
    <col min="27" max="27" width="5" style="139" customWidth="1"/>
    <col min="28" max="28" width="5.6" style="138" customWidth="1"/>
    <col min="29" max="16384" width="5.7" style="138"/>
  </cols>
  <sheetData>
    <row r="1" ht="14.25" spans="1:1">
      <c r="A1" s="41" t="s">
        <v>2662</v>
      </c>
    </row>
    <row r="2" s="137" customFormat="1" ht="33.9" customHeight="1" spans="1:28">
      <c r="A2" s="43" t="s">
        <v>2663</v>
      </c>
      <c r="B2" s="42"/>
      <c r="C2" s="42"/>
      <c r="D2" s="42"/>
      <c r="E2" s="42"/>
      <c r="F2" s="42"/>
      <c r="G2" s="42"/>
      <c r="H2" s="42"/>
      <c r="I2" s="42"/>
      <c r="J2" s="42"/>
      <c r="K2" s="42"/>
      <c r="L2" s="42"/>
      <c r="M2" s="42"/>
      <c r="N2" s="42"/>
      <c r="O2" s="42"/>
      <c r="P2" s="42"/>
      <c r="Q2" s="42"/>
      <c r="R2" s="42"/>
      <c r="S2" s="42"/>
      <c r="T2" s="42"/>
      <c r="U2" s="42"/>
      <c r="V2" s="42"/>
      <c r="W2" s="42"/>
      <c r="X2" s="42"/>
      <c r="Y2" s="42"/>
      <c r="Z2" s="42"/>
      <c r="AA2" s="42"/>
      <c r="AB2" s="42"/>
    </row>
    <row r="3" ht="17.1" customHeight="1" spans="1:28">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72"/>
      <c r="AB3" s="142" t="s">
        <v>19</v>
      </c>
    </row>
    <row r="4" ht="31.5" customHeight="1" spans="1:28">
      <c r="A4" s="144" t="s">
        <v>2664</v>
      </c>
      <c r="B4" s="169" t="s">
        <v>2665</v>
      </c>
      <c r="C4" s="169"/>
      <c r="D4" s="169"/>
      <c r="E4" s="169"/>
      <c r="F4" s="169"/>
      <c r="G4" s="169"/>
      <c r="H4" s="169"/>
      <c r="I4" s="169"/>
      <c r="J4" s="169"/>
      <c r="K4" s="169"/>
      <c r="L4" s="169"/>
      <c r="M4" s="169"/>
      <c r="N4" s="169"/>
      <c r="O4" s="169"/>
      <c r="P4" s="169"/>
      <c r="Q4" s="169"/>
      <c r="R4" s="169"/>
      <c r="S4" s="169"/>
      <c r="T4" s="169"/>
      <c r="U4" s="169"/>
      <c r="V4" s="169"/>
      <c r="W4" s="169"/>
      <c r="X4" s="169"/>
      <c r="Y4" s="169"/>
      <c r="Z4" s="169"/>
      <c r="AA4" s="173"/>
      <c r="AB4" s="169"/>
    </row>
    <row r="5" ht="17.1" customHeight="1" spans="1:28">
      <c r="A5" s="170"/>
      <c r="B5" s="171" t="s">
        <v>56</v>
      </c>
      <c r="C5" s="177" t="s">
        <v>2666</v>
      </c>
      <c r="D5" s="178"/>
      <c r="E5" s="178"/>
      <c r="F5" s="178"/>
      <c r="G5" s="178"/>
      <c r="H5" s="178"/>
      <c r="I5" s="178"/>
      <c r="J5" s="178"/>
      <c r="K5" s="178"/>
      <c r="L5" s="178"/>
      <c r="M5" s="178"/>
      <c r="N5" s="178"/>
      <c r="O5" s="178"/>
      <c r="P5" s="178"/>
      <c r="Q5" s="178"/>
      <c r="R5" s="178"/>
      <c r="S5" s="180"/>
      <c r="T5" s="177" t="s">
        <v>2667</v>
      </c>
      <c r="U5" s="178"/>
      <c r="V5" s="178"/>
      <c r="W5" s="178"/>
      <c r="X5" s="178"/>
      <c r="Y5" s="178"/>
      <c r="Z5" s="178"/>
      <c r="AA5" s="178"/>
      <c r="AB5" s="180"/>
    </row>
    <row r="6" ht="126" customHeight="1" spans="1:28">
      <c r="A6" s="146"/>
      <c r="B6" s="179"/>
      <c r="C6" s="148" t="s">
        <v>2668</v>
      </c>
      <c r="D6" s="148" t="s">
        <v>2669</v>
      </c>
      <c r="E6" s="148" t="s">
        <v>2670</v>
      </c>
      <c r="F6" s="148" t="s">
        <v>2671</v>
      </c>
      <c r="G6" s="148" t="s">
        <v>2672</v>
      </c>
      <c r="H6" s="148" t="s">
        <v>2673</v>
      </c>
      <c r="I6" s="148" t="s">
        <v>2674</v>
      </c>
      <c r="J6" s="148" t="s">
        <v>2675</v>
      </c>
      <c r="K6" s="148" t="s">
        <v>2676</v>
      </c>
      <c r="L6" s="148" t="s">
        <v>2677</v>
      </c>
      <c r="M6" s="148" t="s">
        <v>2678</v>
      </c>
      <c r="N6" s="148" t="s">
        <v>2679</v>
      </c>
      <c r="O6" s="148" t="s">
        <v>2680</v>
      </c>
      <c r="P6" s="148" t="s">
        <v>2681</v>
      </c>
      <c r="Q6" s="148" t="s">
        <v>2682</v>
      </c>
      <c r="R6" s="148" t="s">
        <v>2683</v>
      </c>
      <c r="S6" s="148" t="s">
        <v>2684</v>
      </c>
      <c r="T6" s="148" t="s">
        <v>2668</v>
      </c>
      <c r="U6" s="148" t="s">
        <v>2685</v>
      </c>
      <c r="V6" s="148" t="s">
        <v>2686</v>
      </c>
      <c r="W6" s="148" t="s">
        <v>2687</v>
      </c>
      <c r="X6" s="148" t="s">
        <v>2688</v>
      </c>
      <c r="Y6" s="148" t="s">
        <v>2689</v>
      </c>
      <c r="Z6" s="148" t="s">
        <v>2690</v>
      </c>
      <c r="AA6" s="148" t="s">
        <v>2691</v>
      </c>
      <c r="AB6" s="148" t="s">
        <v>2692</v>
      </c>
    </row>
    <row r="7" ht="15.9" hidden="1" customHeight="1" spans="1:28">
      <c r="A7" s="149" t="s">
        <v>2693</v>
      </c>
      <c r="B7" s="151"/>
      <c r="C7" s="150"/>
      <c r="D7" s="150"/>
      <c r="E7" s="150"/>
      <c r="F7" s="150"/>
      <c r="G7" s="150"/>
      <c r="H7" s="150"/>
      <c r="I7" s="150"/>
      <c r="J7" s="150"/>
      <c r="K7" s="150"/>
      <c r="L7" s="150"/>
      <c r="M7" s="150"/>
      <c r="N7" s="150"/>
      <c r="O7" s="150"/>
      <c r="P7" s="150"/>
      <c r="Q7" s="150"/>
      <c r="R7" s="150"/>
      <c r="S7" s="150"/>
      <c r="T7" s="150"/>
      <c r="U7" s="150"/>
      <c r="V7" s="150"/>
      <c r="W7" s="150"/>
      <c r="X7" s="150"/>
      <c r="Y7" s="150"/>
      <c r="Z7" s="150"/>
      <c r="AA7" s="152"/>
      <c r="AB7" s="150"/>
    </row>
    <row r="8" ht="15.9" hidden="1" customHeight="1" spans="1:28">
      <c r="A8" s="149" t="s">
        <v>2694</v>
      </c>
      <c r="B8" s="151"/>
      <c r="C8" s="150"/>
      <c r="D8" s="150"/>
      <c r="E8" s="150"/>
      <c r="F8" s="150"/>
      <c r="G8" s="150"/>
      <c r="H8" s="150"/>
      <c r="I8" s="150"/>
      <c r="J8" s="150"/>
      <c r="K8" s="150"/>
      <c r="L8" s="150"/>
      <c r="M8" s="150"/>
      <c r="N8" s="150"/>
      <c r="O8" s="150"/>
      <c r="P8" s="150"/>
      <c r="Q8" s="150"/>
      <c r="R8" s="150"/>
      <c r="S8" s="150"/>
      <c r="T8" s="150"/>
      <c r="U8" s="150"/>
      <c r="V8" s="150"/>
      <c r="W8" s="150"/>
      <c r="X8" s="150"/>
      <c r="Y8" s="150"/>
      <c r="Z8" s="150"/>
      <c r="AA8" s="152"/>
      <c r="AB8" s="150"/>
    </row>
    <row r="9" ht="15.9" hidden="1" customHeight="1" spans="1:28">
      <c r="A9" s="149" t="s">
        <v>2695</v>
      </c>
      <c r="B9" s="151"/>
      <c r="C9" s="150"/>
      <c r="D9" s="150"/>
      <c r="E9" s="150"/>
      <c r="F9" s="150"/>
      <c r="G9" s="150"/>
      <c r="H9" s="150"/>
      <c r="I9" s="150"/>
      <c r="J9" s="150"/>
      <c r="K9" s="150"/>
      <c r="L9" s="150"/>
      <c r="M9" s="150"/>
      <c r="N9" s="150"/>
      <c r="O9" s="150"/>
      <c r="P9" s="150"/>
      <c r="Q9" s="150"/>
      <c r="R9" s="150"/>
      <c r="S9" s="150"/>
      <c r="T9" s="150"/>
      <c r="U9" s="150"/>
      <c r="V9" s="150"/>
      <c r="W9" s="150"/>
      <c r="X9" s="150"/>
      <c r="Y9" s="150"/>
      <c r="Z9" s="150"/>
      <c r="AA9" s="152"/>
      <c r="AB9" s="150"/>
    </row>
    <row r="10" ht="15.9" hidden="1" customHeight="1" spans="1:28">
      <c r="A10" s="149" t="s">
        <v>2696</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3"/>
      <c r="AB10" s="151"/>
    </row>
    <row r="11" ht="15.9" hidden="1" customHeight="1" spans="1:28">
      <c r="A11" s="149" t="s">
        <v>2697</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3"/>
      <c r="AB11" s="151"/>
    </row>
    <row r="12" ht="15.9" hidden="1" customHeight="1" spans="1:28">
      <c r="A12" s="149" t="s">
        <v>2698</v>
      </c>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3"/>
      <c r="AB12" s="151"/>
    </row>
    <row r="13" ht="15.9" hidden="1" customHeight="1" spans="1:28">
      <c r="A13" s="149" t="s">
        <v>2699</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3"/>
      <c r="AB13" s="151"/>
    </row>
    <row r="14" ht="15.9" hidden="1" customHeight="1" spans="1:28">
      <c r="A14" s="149" t="s">
        <v>2700</v>
      </c>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3"/>
      <c r="AB14" s="151"/>
    </row>
    <row r="15" ht="15.9" hidden="1" customHeight="1" spans="1:28">
      <c r="A15" s="149" t="s">
        <v>2701</v>
      </c>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3"/>
      <c r="AB15" s="151"/>
    </row>
    <row r="16" ht="15.9" hidden="1" customHeight="1" spans="1:28">
      <c r="A16" s="149" t="s">
        <v>2702</v>
      </c>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3"/>
      <c r="AB16" s="151"/>
    </row>
    <row r="17" ht="15.9" hidden="1" customHeight="1" spans="1:28">
      <c r="A17" s="149" t="s">
        <v>2703</v>
      </c>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3"/>
      <c r="AB17" s="151"/>
    </row>
    <row r="18" ht="15.9" hidden="1" customHeight="1" spans="1:28">
      <c r="A18" s="149" t="s">
        <v>2704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3"/>
      <c r="AB18" s="151"/>
    </row>
    <row r="19" ht="15.9" hidden="1" customHeight="1" spans="1:28">
      <c r="A19" s="149" t="s">
        <v>2705</v>
      </c>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3"/>
      <c r="AB19" s="151"/>
    </row>
    <row r="20" ht="15.9" hidden="1" customHeight="1" spans="1:28">
      <c r="A20" s="149" t="s">
        <v>2706</v>
      </c>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3"/>
      <c r="AB20" s="151"/>
    </row>
    <row r="21" ht="15.9" hidden="1" customHeight="1" spans="1:28">
      <c r="A21" s="149" t="s">
        <v>2707</v>
      </c>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3"/>
      <c r="AB21" s="151"/>
    </row>
    <row r="22" ht="15.9" hidden="1" customHeight="1" spans="1:28">
      <c r="A22" s="149" t="s">
        <v>2708</v>
      </c>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3"/>
      <c r="AB22" s="151"/>
    </row>
    <row r="23" ht="15.9" hidden="1" customHeight="1" spans="1:28">
      <c r="A23" s="149" t="s">
        <v>2709</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3"/>
      <c r="AB23" s="151"/>
    </row>
    <row r="24" ht="15.9" hidden="1" customHeight="1" spans="1:28">
      <c r="A24" s="149" t="s">
        <v>2710</v>
      </c>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3"/>
      <c r="AB24" s="151"/>
    </row>
    <row r="25" ht="15.9" hidden="1" customHeight="1" spans="1:28">
      <c r="A25" s="149" t="s">
        <v>2711</v>
      </c>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3"/>
      <c r="AB25" s="151"/>
    </row>
    <row r="26" ht="15.9" hidden="1" customHeight="1" spans="1:28">
      <c r="A26" s="149" t="s">
        <v>2712</v>
      </c>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3"/>
      <c r="AB26" s="151"/>
    </row>
    <row r="27" ht="15.9" hidden="1" customHeight="1" spans="1:28">
      <c r="A27" s="149" t="s">
        <v>2713</v>
      </c>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3"/>
      <c r="AB27" s="151"/>
    </row>
    <row r="28" ht="15.9" hidden="1" customHeight="1" spans="1:28">
      <c r="A28" s="149" t="s">
        <v>2714</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3"/>
      <c r="AB28" s="151"/>
    </row>
    <row r="29" ht="15.9" hidden="1" customHeight="1" spans="1:28">
      <c r="A29" s="149" t="s">
        <v>2715</v>
      </c>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3"/>
      <c r="AB29" s="151"/>
    </row>
    <row r="30" ht="15.9" hidden="1" customHeight="1" spans="1:28">
      <c r="A30" s="149" t="s">
        <v>2716</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3"/>
      <c r="AB30" s="151"/>
    </row>
    <row r="31" ht="15.9" hidden="1" customHeight="1" spans="1:28">
      <c r="A31" s="149" t="s">
        <v>2717</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3"/>
      <c r="AB31" s="151"/>
    </row>
    <row r="32" ht="15.9" hidden="1" customHeight="1" spans="1:28">
      <c r="A32" s="149" t="s">
        <v>2718</v>
      </c>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3"/>
      <c r="AB32" s="151"/>
    </row>
    <row r="33" hidden="1" spans="1:28">
      <c r="A33" s="149" t="s">
        <v>2719</v>
      </c>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3"/>
      <c r="AB33" s="151"/>
    </row>
    <row r="34" hidden="1" spans="1:28">
      <c r="A34" s="149" t="s">
        <v>2720</v>
      </c>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3"/>
      <c r="AB34" s="151"/>
    </row>
    <row r="35" hidden="1" spans="1:28">
      <c r="A35" s="149" t="s">
        <v>2721</v>
      </c>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3"/>
      <c r="AB35" s="151"/>
    </row>
    <row r="36" hidden="1" spans="1:28">
      <c r="A36" s="149" t="s">
        <v>2722</v>
      </c>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3"/>
      <c r="AB36" s="151"/>
    </row>
    <row r="37" hidden="1" spans="1:28">
      <c r="A37" s="149" t="s">
        <v>2723</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3"/>
      <c r="AB37" s="151"/>
    </row>
    <row r="38" hidden="1" spans="1:28">
      <c r="A38" s="149" t="s">
        <v>2724</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3"/>
      <c r="AB38" s="151"/>
    </row>
    <row r="39" hidden="1" spans="1:28">
      <c r="A39" s="149" t="s">
        <v>2725</v>
      </c>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3"/>
      <c r="AB39" s="151"/>
    </row>
    <row r="40" hidden="1" spans="1:28">
      <c r="A40" s="149" t="s">
        <v>2726</v>
      </c>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3"/>
      <c r="AB40" s="151"/>
    </row>
    <row r="41" hidden="1" spans="1:28">
      <c r="A41" s="149" t="s">
        <v>2727</v>
      </c>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53"/>
      <c r="AB41" s="151"/>
    </row>
    <row r="42" hidden="1" spans="1:28">
      <c r="A42" s="149" t="s">
        <v>2728</v>
      </c>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3"/>
      <c r="AB42" s="151"/>
    </row>
    <row r="43" hidden="1" spans="1:28">
      <c r="A43" s="149" t="s">
        <v>2729</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3"/>
      <c r="AB43" s="151"/>
    </row>
    <row r="44" hidden="1" spans="1:28">
      <c r="A44" s="149" t="s">
        <v>2730</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3"/>
      <c r="AB44" s="151"/>
    </row>
    <row r="45" hidden="1" spans="1:28">
      <c r="A45" s="149" t="s">
        <v>2731</v>
      </c>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3"/>
      <c r="AB45" s="151"/>
    </row>
    <row r="46" hidden="1" spans="1:28">
      <c r="A46" s="149" t="s">
        <v>2732</v>
      </c>
      <c r="B46" s="151"/>
      <c r="C46" s="151"/>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3"/>
      <c r="AB46" s="151"/>
    </row>
    <row r="47" hidden="1" spans="1:28">
      <c r="A47" s="149" t="s">
        <v>2733</v>
      </c>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3"/>
      <c r="AB47" s="151"/>
    </row>
    <row r="48" hidden="1" spans="1:28">
      <c r="A48" s="149" t="s">
        <v>2734</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3"/>
      <c r="AB48" s="151"/>
    </row>
    <row r="49" hidden="1" spans="1:28">
      <c r="A49" s="149" t="s">
        <v>2735</v>
      </c>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3"/>
      <c r="AB49" s="151"/>
    </row>
    <row r="50" hidden="1" spans="1:28">
      <c r="A50" s="149" t="s">
        <v>2736</v>
      </c>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3"/>
      <c r="AB50" s="151"/>
    </row>
    <row r="51" hidden="1" spans="1:28">
      <c r="A51" s="149" t="s">
        <v>2737</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3"/>
      <c r="AB51" s="151"/>
    </row>
    <row r="52" hidden="1" spans="1:28">
      <c r="A52" s="149" t="s">
        <v>2738</v>
      </c>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3"/>
      <c r="AB52" s="151"/>
    </row>
    <row r="53" hidden="1" spans="1:28">
      <c r="A53" s="149" t="s">
        <v>2739</v>
      </c>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3"/>
      <c r="AB53" s="151"/>
    </row>
    <row r="54" hidden="1" spans="1:28">
      <c r="A54" s="149" t="s">
        <v>2740</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3"/>
      <c r="AB54" s="151"/>
    </row>
    <row r="55" hidden="1" spans="1:28">
      <c r="A55" s="149" t="s">
        <v>2741</v>
      </c>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3"/>
      <c r="AB55" s="151"/>
    </row>
    <row r="56" hidden="1" spans="1:28">
      <c r="A56" s="149" t="s">
        <v>2742</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3"/>
      <c r="AB56" s="151"/>
    </row>
    <row r="57" hidden="1" spans="1:28">
      <c r="A57" s="149" t="s">
        <v>2743</v>
      </c>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3"/>
      <c r="AB57" s="151"/>
    </row>
    <row r="58" hidden="1" spans="1:28">
      <c r="A58" s="149" t="s">
        <v>2744</v>
      </c>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3"/>
      <c r="AB58" s="151"/>
    </row>
    <row r="59" hidden="1" spans="1:28">
      <c r="A59" s="149" t="s">
        <v>2745</v>
      </c>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3"/>
      <c r="AB59" s="151"/>
    </row>
    <row r="60" hidden="1" spans="1:28">
      <c r="A60" s="149" t="s">
        <v>2746</v>
      </c>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3"/>
      <c r="AB60" s="151"/>
    </row>
    <row r="61" hidden="1" spans="1:28">
      <c r="A61" s="149" t="s">
        <v>2747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3"/>
      <c r="AB61" s="151"/>
    </row>
    <row r="62" hidden="1" spans="1:28">
      <c r="A62" s="149" t="s">
        <v>2748</v>
      </c>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3"/>
      <c r="AB62" s="151"/>
    </row>
    <row r="63" hidden="1" spans="1:28">
      <c r="A63" s="149" t="s">
        <v>2749</v>
      </c>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3"/>
      <c r="AB63" s="151"/>
    </row>
    <row r="64" hidden="1" spans="1:28">
      <c r="A64" s="149" t="s">
        <v>2750</v>
      </c>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3"/>
      <c r="AB64" s="151"/>
    </row>
    <row r="65" hidden="1" spans="1:28">
      <c r="A65" s="149" t="s">
        <v>2751</v>
      </c>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3"/>
      <c r="AB65" s="151"/>
    </row>
    <row r="66" hidden="1" spans="1:28">
      <c r="A66" s="149" t="s">
        <v>2752</v>
      </c>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3"/>
      <c r="AB66" s="151"/>
    </row>
    <row r="67" hidden="1" spans="1:28">
      <c r="A67" s="149" t="s">
        <v>2753</v>
      </c>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3"/>
      <c r="AB67" s="151"/>
    </row>
    <row r="68" hidden="1" spans="1:28">
      <c r="A68" s="149" t="s">
        <v>2754</v>
      </c>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3"/>
      <c r="AB68" s="151"/>
    </row>
    <row r="69" hidden="1" spans="1:28">
      <c r="A69" s="149" t="s">
        <v>2755</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3"/>
      <c r="AB69" s="151"/>
    </row>
    <row r="70" hidden="1" spans="1:28">
      <c r="A70" s="149" t="s">
        <v>2756</v>
      </c>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3"/>
      <c r="AB70" s="151"/>
    </row>
    <row r="71" hidden="1" spans="1:28">
      <c r="A71" s="149" t="s">
        <v>2757</v>
      </c>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3"/>
      <c r="AB71" s="151"/>
    </row>
    <row r="72" hidden="1" spans="1:28">
      <c r="A72" s="149" t="s">
        <v>2758</v>
      </c>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3"/>
      <c r="AB72" s="151"/>
    </row>
    <row r="73" hidden="1" spans="1:28">
      <c r="A73" s="149" t="s">
        <v>2759</v>
      </c>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3"/>
      <c r="AB73" s="151"/>
    </row>
    <row r="74" hidden="1" spans="1:28">
      <c r="A74" s="149" t="s">
        <v>2760</v>
      </c>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3"/>
      <c r="AB74" s="151"/>
    </row>
    <row r="75" hidden="1" spans="1:28">
      <c r="A75" s="149" t="s">
        <v>2761</v>
      </c>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3"/>
      <c r="AB75" s="151"/>
    </row>
    <row r="76" hidden="1" spans="1:28">
      <c r="A76" s="149" t="s">
        <v>2762</v>
      </c>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3"/>
      <c r="AB76" s="151"/>
    </row>
    <row r="77" hidden="1" spans="1:28">
      <c r="A77" s="149" t="s">
        <v>2763</v>
      </c>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3"/>
      <c r="AB77" s="151"/>
    </row>
    <row r="78" hidden="1" spans="1:28">
      <c r="A78" s="149" t="s">
        <v>2764</v>
      </c>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3"/>
      <c r="AB78" s="151"/>
    </row>
    <row r="79" hidden="1" spans="1:28">
      <c r="A79" s="149" t="s">
        <v>2765</v>
      </c>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3"/>
      <c r="AB79" s="151"/>
    </row>
    <row r="80" hidden="1" spans="1:28">
      <c r="A80" s="149" t="s">
        <v>2766</v>
      </c>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3"/>
      <c r="AB80" s="151"/>
    </row>
    <row r="81" hidden="1" spans="1:28">
      <c r="A81" s="149" t="s">
        <v>2767</v>
      </c>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3"/>
      <c r="AB81" s="151"/>
    </row>
    <row r="82" hidden="1" spans="1:28">
      <c r="A82" s="149" t="s">
        <v>2768</v>
      </c>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3"/>
      <c r="AB82" s="151"/>
    </row>
    <row r="83" hidden="1" spans="1:28">
      <c r="A83" s="149" t="s">
        <v>2769</v>
      </c>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3"/>
      <c r="AB83" s="151"/>
    </row>
    <row r="84" hidden="1" spans="1:28">
      <c r="A84" s="149" t="s">
        <v>2770</v>
      </c>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3"/>
      <c r="AB84" s="151"/>
    </row>
    <row r="85" spans="1:28">
      <c r="A85" s="149" t="s">
        <v>2771</v>
      </c>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3"/>
      <c r="AB85" s="151"/>
    </row>
    <row r="86" spans="1:28">
      <c r="A86" s="149" t="s">
        <v>2772</v>
      </c>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3"/>
      <c r="AB86" s="151"/>
    </row>
    <row r="87" spans="1:28">
      <c r="A87" s="149" t="s">
        <v>2773</v>
      </c>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3"/>
      <c r="AB87" s="151"/>
    </row>
    <row r="88" spans="1:28">
      <c r="A88" s="149" t="s">
        <v>2774</v>
      </c>
      <c r="B88" s="181">
        <f>C88+T88</f>
        <v>130000</v>
      </c>
      <c r="C88" s="182">
        <f>SUM(D88:S88)</f>
        <v>67000</v>
      </c>
      <c r="D88" s="175">
        <v>22154</v>
      </c>
      <c r="E88" s="183">
        <v>4183</v>
      </c>
      <c r="F88" s="175"/>
      <c r="G88" s="175">
        <v>515</v>
      </c>
      <c r="H88" s="175">
        <v>220</v>
      </c>
      <c r="I88" s="175">
        <v>2020</v>
      </c>
      <c r="J88" s="175">
        <v>5650</v>
      </c>
      <c r="K88" s="175">
        <v>740</v>
      </c>
      <c r="L88" s="175">
        <v>4560</v>
      </c>
      <c r="M88" s="175">
        <v>2400</v>
      </c>
      <c r="N88" s="175">
        <v>18</v>
      </c>
      <c r="O88" s="175">
        <v>17000</v>
      </c>
      <c r="P88" s="175">
        <v>7540</v>
      </c>
      <c r="Q88" s="183"/>
      <c r="R88" s="183"/>
      <c r="S88" s="175"/>
      <c r="T88" s="175">
        <f>SUM(U88:AB88)</f>
        <v>63000</v>
      </c>
      <c r="U88" s="183">
        <v>44000</v>
      </c>
      <c r="V88" s="175">
        <v>3000</v>
      </c>
      <c r="W88" s="183">
        <v>2000</v>
      </c>
      <c r="X88" s="151"/>
      <c r="Y88" s="151">
        <v>14000</v>
      </c>
      <c r="Z88" s="151"/>
      <c r="AA88" s="153"/>
      <c r="AB88" s="151"/>
    </row>
    <row r="89" spans="1:28">
      <c r="A89" s="149" t="s">
        <v>2775</v>
      </c>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3"/>
      <c r="AB89" s="151"/>
    </row>
    <row r="90" spans="1:28">
      <c r="A90" s="149" t="s">
        <v>2776</v>
      </c>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3"/>
      <c r="AB90" s="151"/>
    </row>
    <row r="91" hidden="1" spans="1:28">
      <c r="A91" s="149" t="s">
        <v>2777</v>
      </c>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3"/>
      <c r="AB91" s="151"/>
    </row>
    <row r="92" hidden="1" spans="1:28">
      <c r="A92" s="149" t="s">
        <v>2778</v>
      </c>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3"/>
      <c r="AB92" s="151"/>
    </row>
    <row r="93" hidden="1" spans="1:28">
      <c r="A93" s="149" t="s">
        <v>2779</v>
      </c>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c r="AA93" s="153"/>
      <c r="AB93" s="151"/>
    </row>
    <row r="94" hidden="1" spans="1:28">
      <c r="A94" s="149" t="s">
        <v>2780</v>
      </c>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3"/>
      <c r="AB94" s="151"/>
    </row>
    <row r="95" hidden="1" spans="1:28">
      <c r="A95" s="149" t="s">
        <v>2781</v>
      </c>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3"/>
      <c r="AB95" s="151"/>
    </row>
    <row r="96" hidden="1" spans="1:28">
      <c r="A96" s="149" t="s">
        <v>2782</v>
      </c>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3"/>
      <c r="AB96" s="151"/>
    </row>
    <row r="97" hidden="1" spans="1:28">
      <c r="A97" s="149" t="s">
        <v>2783</v>
      </c>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3"/>
      <c r="AB97" s="151"/>
    </row>
    <row r="98" hidden="1" spans="1:28">
      <c r="A98" s="149" t="s">
        <v>2784</v>
      </c>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3"/>
      <c r="AB98" s="151"/>
    </row>
    <row r="99" hidden="1" spans="1:28">
      <c r="A99" s="149" t="s">
        <v>2785</v>
      </c>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3"/>
      <c r="AB99" s="151"/>
    </row>
    <row r="100" hidden="1" spans="1:28">
      <c r="A100" s="149" t="s">
        <v>2786</v>
      </c>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3"/>
      <c r="AB100" s="151"/>
    </row>
    <row r="101" hidden="1" spans="1:28">
      <c r="A101" s="149" t="s">
        <v>2787</v>
      </c>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3"/>
      <c r="AB101" s="151"/>
    </row>
    <row r="102" hidden="1" spans="1:28">
      <c r="A102" s="149" t="s">
        <v>2788</v>
      </c>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3"/>
      <c r="AB102" s="151"/>
    </row>
    <row r="103" hidden="1" spans="1:28">
      <c r="A103" s="149" t="s">
        <v>2789</v>
      </c>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3"/>
      <c r="AB103" s="151"/>
    </row>
    <row r="104" hidden="1" spans="1:28">
      <c r="A104" s="149" t="s">
        <v>2790</v>
      </c>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3"/>
      <c r="AB104" s="151"/>
    </row>
    <row r="105" hidden="1" spans="1:28">
      <c r="A105" s="149" t="s">
        <v>2791</v>
      </c>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3"/>
      <c r="AB105" s="151"/>
    </row>
    <row r="106" hidden="1" spans="1:28">
      <c r="A106" s="149" t="s">
        <v>2792</v>
      </c>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3"/>
      <c r="AB106" s="151"/>
    </row>
    <row r="107" hidden="1" spans="1:28">
      <c r="A107" s="149" t="s">
        <v>2793</v>
      </c>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3"/>
      <c r="AB107" s="151"/>
    </row>
    <row r="108" hidden="1" spans="1:28">
      <c r="A108" s="149" t="s">
        <v>2794</v>
      </c>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3"/>
      <c r="AB108" s="151"/>
    </row>
    <row r="109" hidden="1" spans="1:28">
      <c r="A109" s="149" t="s">
        <v>2795</v>
      </c>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3"/>
      <c r="AB109" s="151"/>
    </row>
    <row r="110" hidden="1" spans="1:28">
      <c r="A110" s="149" t="s">
        <v>2796</v>
      </c>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3"/>
      <c r="AB110" s="151"/>
    </row>
    <row r="111" hidden="1" spans="1:28">
      <c r="A111" s="149" t="s">
        <v>2797</v>
      </c>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c r="AA111" s="153"/>
      <c r="AB111" s="151"/>
    </row>
    <row r="112" hidden="1" spans="1:28">
      <c r="A112" s="149" t="s">
        <v>2798</v>
      </c>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3"/>
      <c r="AB112" s="151"/>
    </row>
    <row r="113" hidden="1" spans="1:28">
      <c r="A113" s="149" t="s">
        <v>2799</v>
      </c>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c r="AA113" s="153"/>
      <c r="AB113" s="151"/>
    </row>
    <row r="114" hidden="1" spans="1:28">
      <c r="A114" s="149" t="s">
        <v>2800</v>
      </c>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3"/>
      <c r="AB114" s="151"/>
    </row>
    <row r="115" hidden="1" spans="1:28">
      <c r="A115" s="149" t="s">
        <v>2801</v>
      </c>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3"/>
      <c r="AB115" s="151"/>
    </row>
    <row r="116" hidden="1" spans="1:28">
      <c r="A116" s="149" t="s">
        <v>2802</v>
      </c>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3"/>
      <c r="AB116" s="151"/>
    </row>
    <row r="117" hidden="1" spans="1:28">
      <c r="A117" s="149" t="s">
        <v>2803</v>
      </c>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3"/>
      <c r="AB117" s="151"/>
    </row>
    <row r="118" hidden="1" spans="1:28">
      <c r="A118" s="149" t="s">
        <v>2804</v>
      </c>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3"/>
      <c r="AB118" s="151"/>
    </row>
    <row r="119" hidden="1" spans="1:28">
      <c r="A119" s="149" t="s">
        <v>2805</v>
      </c>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c r="AA119" s="153"/>
      <c r="AB119" s="151"/>
    </row>
    <row r="120" hidden="1" spans="1:28">
      <c r="A120" s="149" t="s">
        <v>2806</v>
      </c>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3"/>
      <c r="AB120" s="151"/>
    </row>
    <row r="121" hidden="1" spans="1:28">
      <c r="A121" s="149" t="s">
        <v>2807</v>
      </c>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3"/>
      <c r="AB121" s="151"/>
    </row>
    <row r="122" hidden="1" spans="1:28">
      <c r="A122" s="149" t="s">
        <v>2808</v>
      </c>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3"/>
      <c r="AB122" s="151"/>
    </row>
    <row r="123" hidden="1" spans="1:28">
      <c r="A123" s="149" t="s">
        <v>2809</v>
      </c>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c r="AA123" s="153"/>
      <c r="AB123" s="151"/>
    </row>
    <row r="124" hidden="1" spans="1:28">
      <c r="A124" s="149" t="s">
        <v>2810</v>
      </c>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c r="AA124" s="153"/>
      <c r="AB124" s="151"/>
    </row>
    <row r="125" hidden="1" spans="1:28">
      <c r="A125" s="149" t="s">
        <v>2811</v>
      </c>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c r="AA125" s="153"/>
      <c r="AB125" s="151"/>
    </row>
    <row r="126" hidden="1" spans="1:28">
      <c r="A126" s="149" t="s">
        <v>2812</v>
      </c>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3"/>
      <c r="AB126" s="151"/>
    </row>
    <row r="127" hidden="1" spans="1:28">
      <c r="A127" s="149" t="s">
        <v>2813</v>
      </c>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3"/>
      <c r="AB127" s="151"/>
    </row>
    <row r="128" hidden="1" spans="1:28">
      <c r="A128" s="149" t="s">
        <v>2814</v>
      </c>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3"/>
      <c r="AB128" s="151"/>
    </row>
    <row r="129" hidden="1" spans="1:28">
      <c r="A129" s="149" t="s">
        <v>2815</v>
      </c>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3"/>
      <c r="AB129" s="151"/>
    </row>
    <row r="130" hidden="1" spans="1:28">
      <c r="A130" s="149" t="s">
        <v>2816</v>
      </c>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3"/>
      <c r="AB130" s="151"/>
    </row>
    <row r="131" hidden="1" spans="1:28">
      <c r="A131" s="149" t="s">
        <v>2817</v>
      </c>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3"/>
      <c r="AB131" s="151"/>
    </row>
    <row r="132" hidden="1" spans="1:28">
      <c r="A132" s="149" t="s">
        <v>2818</v>
      </c>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3"/>
      <c r="AB132" s="151"/>
    </row>
    <row r="133" hidden="1" spans="1:28">
      <c r="A133" s="149" t="s">
        <v>2819</v>
      </c>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3"/>
      <c r="AB133" s="151"/>
    </row>
    <row r="134" hidden="1" spans="1:28">
      <c r="A134" s="149" t="s">
        <v>2820</v>
      </c>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3"/>
      <c r="AB134" s="151"/>
    </row>
    <row r="135" hidden="1" spans="1:28">
      <c r="A135" s="149" t="s">
        <v>2821</v>
      </c>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3"/>
      <c r="AB135" s="151"/>
    </row>
    <row r="136" hidden="1" spans="1:28">
      <c r="A136" s="149" t="s">
        <v>2822</v>
      </c>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3"/>
      <c r="AB136" s="151"/>
    </row>
    <row r="137" hidden="1" spans="1:28">
      <c r="A137" s="149" t="s">
        <v>2823</v>
      </c>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c r="AA137" s="153"/>
      <c r="AB137" s="151"/>
    </row>
    <row r="138" hidden="1" spans="1:28">
      <c r="A138" s="149" t="s">
        <v>2824</v>
      </c>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c r="AA138" s="153"/>
      <c r="AB138" s="151"/>
    </row>
    <row r="139" hidden="1" spans="1:28">
      <c r="A139" s="149" t="s">
        <v>2825</v>
      </c>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3"/>
      <c r="AB139" s="151"/>
    </row>
    <row r="140" hidden="1" spans="1:28">
      <c r="A140" s="149" t="s">
        <v>2826</v>
      </c>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3"/>
      <c r="AB140" s="151"/>
    </row>
    <row r="141" hidden="1" spans="1:28">
      <c r="A141" s="149" t="s">
        <v>2827</v>
      </c>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c r="AA141" s="153"/>
      <c r="AB141" s="151"/>
    </row>
    <row r="142" hidden="1" spans="1:28">
      <c r="A142" s="149" t="s">
        <v>2828</v>
      </c>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3"/>
      <c r="AB142" s="151"/>
    </row>
    <row r="143" hidden="1" spans="1:28">
      <c r="A143" s="149" t="s">
        <v>2829</v>
      </c>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c r="AA143" s="153"/>
      <c r="AB143" s="151"/>
    </row>
    <row r="144" hidden="1" spans="1:28">
      <c r="A144" s="149" t="s">
        <v>2830</v>
      </c>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3"/>
      <c r="AB144" s="151"/>
    </row>
    <row r="145" hidden="1" spans="1:28">
      <c r="A145" s="149" t="s">
        <v>2831</v>
      </c>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3"/>
      <c r="AB145" s="151"/>
    </row>
    <row r="146" hidden="1" spans="1:28">
      <c r="A146" s="149" t="s">
        <v>2832</v>
      </c>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c r="AA146" s="153"/>
      <c r="AB146" s="151"/>
    </row>
    <row r="147" hidden="1" spans="1:28">
      <c r="A147" s="149" t="s">
        <v>2833</v>
      </c>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3"/>
      <c r="AB147" s="151"/>
    </row>
    <row r="148" hidden="1" spans="1:28">
      <c r="A148" s="149" t="s">
        <v>2834</v>
      </c>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3"/>
      <c r="AB148" s="151"/>
    </row>
    <row r="149" hidden="1" spans="1:28">
      <c r="A149" s="149" t="s">
        <v>2835</v>
      </c>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c r="AA149" s="153"/>
      <c r="AB149" s="151"/>
    </row>
    <row r="150" hidden="1" spans="1:28">
      <c r="A150" s="149" t="s">
        <v>2836</v>
      </c>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3"/>
      <c r="AB150" s="151"/>
    </row>
    <row r="151" hidden="1" spans="1:28">
      <c r="A151" s="149" t="s">
        <v>2837</v>
      </c>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3"/>
      <c r="AB151" s="151"/>
    </row>
  </sheetData>
  <mergeCells count="5">
    <mergeCell ref="A2:AB2"/>
    <mergeCell ref="C5:S5"/>
    <mergeCell ref="T5:AB5"/>
    <mergeCell ref="A4:A6"/>
    <mergeCell ref="B5:B6"/>
  </mergeCells>
  <printOptions horizontalCentered="1" verticalCentered="1"/>
  <pageMargins left="0.196527777777778" right="0.196527777777778" top="0.590277777777778" bottom="0.471527777777778" header="0.313888888888889" footer="0.313888888888889"/>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50"/>
  <sheetViews>
    <sheetView showGridLines="0" showZeros="0" workbookViewId="0">
      <selection activeCell="J159" sqref="J159"/>
    </sheetView>
  </sheetViews>
  <sheetFormatPr defaultColWidth="5.75" defaultRowHeight="13.5"/>
  <cols>
    <col min="1" max="1" width="15.125" style="138" customWidth="1"/>
    <col min="2" max="2" width="7" style="138" customWidth="1"/>
    <col min="3" max="11" width="6" style="138" customWidth="1"/>
    <col min="12" max="12" width="9.25" style="138" customWidth="1"/>
    <col min="13" max="15" width="6" style="138" customWidth="1"/>
    <col min="16" max="16" width="6" style="139" customWidth="1"/>
    <col min="17" max="26" width="6" style="138" customWidth="1"/>
    <col min="27" max="16384" width="5.75" style="138"/>
  </cols>
  <sheetData>
    <row r="1" ht="14.25" spans="1:1">
      <c r="A1" s="41" t="s">
        <v>2838</v>
      </c>
    </row>
    <row r="2" s="137" customFormat="1" ht="33.95" customHeight="1" spans="1:26">
      <c r="A2" s="43" t="s">
        <v>2839</v>
      </c>
      <c r="B2" s="42"/>
      <c r="C2" s="42"/>
      <c r="D2" s="42"/>
      <c r="E2" s="42"/>
      <c r="F2" s="42"/>
      <c r="G2" s="42"/>
      <c r="H2" s="42"/>
      <c r="I2" s="42"/>
      <c r="J2" s="42"/>
      <c r="K2" s="42"/>
      <c r="L2" s="42"/>
      <c r="M2" s="42"/>
      <c r="N2" s="42"/>
      <c r="O2" s="42"/>
      <c r="P2" s="42"/>
      <c r="Q2" s="42"/>
      <c r="R2" s="42"/>
      <c r="S2" s="42"/>
      <c r="T2" s="42"/>
      <c r="U2" s="42"/>
      <c r="V2" s="42"/>
      <c r="W2" s="42"/>
      <c r="X2" s="42"/>
      <c r="Y2" s="42"/>
      <c r="Z2" s="42"/>
    </row>
    <row r="3" ht="17.1" customHeight="1" spans="1:26">
      <c r="A3" s="142"/>
      <c r="B3" s="142" t="s">
        <v>55</v>
      </c>
      <c r="C3" s="142"/>
      <c r="D3" s="142"/>
      <c r="E3" s="142"/>
      <c r="F3" s="142"/>
      <c r="G3" s="142"/>
      <c r="H3" s="142"/>
      <c r="I3" s="142"/>
      <c r="J3" s="142"/>
      <c r="K3" s="142"/>
      <c r="L3" s="142"/>
      <c r="M3" s="142"/>
      <c r="N3" s="142"/>
      <c r="O3" s="142"/>
      <c r="P3" s="172"/>
      <c r="Q3" s="142"/>
      <c r="R3" s="142"/>
      <c r="S3" s="142"/>
      <c r="T3" s="142"/>
      <c r="U3" s="142"/>
      <c r="V3" s="142"/>
      <c r="W3" s="142"/>
      <c r="X3" s="142"/>
      <c r="Y3" s="142"/>
      <c r="Z3" s="142" t="s">
        <v>19</v>
      </c>
    </row>
    <row r="4" ht="31.5" customHeight="1" spans="1:26">
      <c r="A4" s="144" t="s">
        <v>2664</v>
      </c>
      <c r="B4" s="169" t="s">
        <v>2840</v>
      </c>
      <c r="C4" s="169"/>
      <c r="D4" s="169"/>
      <c r="E4" s="169"/>
      <c r="F4" s="169"/>
      <c r="G4" s="169"/>
      <c r="H4" s="169"/>
      <c r="I4" s="169"/>
      <c r="J4" s="169"/>
      <c r="K4" s="169"/>
      <c r="L4" s="169"/>
      <c r="M4" s="169"/>
      <c r="N4" s="169"/>
      <c r="O4" s="169"/>
      <c r="P4" s="173"/>
      <c r="Q4" s="169"/>
      <c r="R4" s="169"/>
      <c r="S4" s="169"/>
      <c r="T4" s="169"/>
      <c r="U4" s="169"/>
      <c r="V4" s="169"/>
      <c r="W4" s="169"/>
      <c r="X4" s="169"/>
      <c r="Y4" s="169"/>
      <c r="Z4" s="169"/>
    </row>
    <row r="5" s="138" customFormat="1" ht="106" customHeight="1" spans="1:26">
      <c r="A5" s="170"/>
      <c r="B5" s="171" t="s">
        <v>2841</v>
      </c>
      <c r="C5" s="171" t="s">
        <v>60</v>
      </c>
      <c r="D5" s="171" t="s">
        <v>416</v>
      </c>
      <c r="E5" s="171" t="s">
        <v>484</v>
      </c>
      <c r="F5" s="171" t="s">
        <v>2842</v>
      </c>
      <c r="G5" s="171" t="s">
        <v>658</v>
      </c>
      <c r="H5" s="171" t="s">
        <v>2843</v>
      </c>
      <c r="I5" s="171" t="s">
        <v>862</v>
      </c>
      <c r="J5" s="171" t="s">
        <v>960</v>
      </c>
      <c r="K5" s="171" t="s">
        <v>1196</v>
      </c>
      <c r="L5" s="171" t="s">
        <v>1332</v>
      </c>
      <c r="M5" s="171" t="s">
        <v>1472</v>
      </c>
      <c r="N5" s="171" t="s">
        <v>1511</v>
      </c>
      <c r="O5" s="171" t="s">
        <v>2844</v>
      </c>
      <c r="P5" s="171" t="s">
        <v>1809</v>
      </c>
      <c r="Q5" s="171" t="s">
        <v>1917</v>
      </c>
      <c r="R5" s="171" t="s">
        <v>1949</v>
      </c>
      <c r="S5" s="171" t="s">
        <v>2004</v>
      </c>
      <c r="T5" s="171" t="s">
        <v>2022</v>
      </c>
      <c r="U5" s="171" t="s">
        <v>2104</v>
      </c>
      <c r="V5" s="174" t="s">
        <v>2146</v>
      </c>
      <c r="W5" s="171" t="s">
        <v>2230</v>
      </c>
      <c r="X5" s="171" t="s">
        <v>2322</v>
      </c>
      <c r="Y5" s="171" t="s">
        <v>2346</v>
      </c>
      <c r="Z5" s="171" t="s">
        <v>2845</v>
      </c>
    </row>
    <row r="6" s="138" customFormat="1" ht="15.95" hidden="1" customHeight="1" spans="1:26">
      <c r="A6" s="149" t="s">
        <v>2693</v>
      </c>
      <c r="B6" s="150"/>
      <c r="C6" s="150"/>
      <c r="D6" s="150"/>
      <c r="E6" s="150"/>
      <c r="F6" s="150"/>
      <c r="G6" s="150"/>
      <c r="H6" s="150"/>
      <c r="I6" s="150"/>
      <c r="J6" s="150"/>
      <c r="K6" s="150"/>
      <c r="L6" s="150"/>
      <c r="M6" s="150"/>
      <c r="N6" s="150"/>
      <c r="O6" s="150"/>
      <c r="P6" s="152"/>
      <c r="Q6" s="150"/>
      <c r="R6" s="150"/>
      <c r="S6" s="150"/>
      <c r="T6" s="150"/>
      <c r="U6" s="150"/>
      <c r="V6" s="150"/>
      <c r="W6" s="150"/>
      <c r="X6" s="150"/>
      <c r="Y6" s="150"/>
      <c r="Z6" s="150"/>
    </row>
    <row r="7" s="138" customFormat="1" ht="15.95" hidden="1" customHeight="1" spans="1:26">
      <c r="A7" s="149" t="s">
        <v>2694</v>
      </c>
      <c r="B7" s="150"/>
      <c r="C7" s="150"/>
      <c r="D7" s="150"/>
      <c r="E7" s="150"/>
      <c r="F7" s="150"/>
      <c r="G7" s="150"/>
      <c r="H7" s="150"/>
      <c r="I7" s="150"/>
      <c r="J7" s="150"/>
      <c r="K7" s="150"/>
      <c r="L7" s="150"/>
      <c r="M7" s="150"/>
      <c r="N7" s="150"/>
      <c r="O7" s="150"/>
      <c r="P7" s="152"/>
      <c r="Q7" s="150"/>
      <c r="R7" s="150"/>
      <c r="S7" s="150"/>
      <c r="T7" s="150"/>
      <c r="U7" s="150"/>
      <c r="V7" s="150"/>
      <c r="W7" s="150"/>
      <c r="X7" s="150"/>
      <c r="Y7" s="150"/>
      <c r="Z7" s="150"/>
    </row>
    <row r="8" s="138" customFormat="1" ht="15.95" hidden="1" customHeight="1" spans="1:26">
      <c r="A8" s="149" t="s">
        <v>2695</v>
      </c>
      <c r="B8" s="150"/>
      <c r="C8" s="150"/>
      <c r="D8" s="150"/>
      <c r="E8" s="150"/>
      <c r="F8" s="150"/>
      <c r="G8" s="150"/>
      <c r="H8" s="150"/>
      <c r="I8" s="150"/>
      <c r="J8" s="150"/>
      <c r="K8" s="150"/>
      <c r="L8" s="150"/>
      <c r="M8" s="150"/>
      <c r="N8" s="150"/>
      <c r="O8" s="150"/>
      <c r="P8" s="152"/>
      <c r="Q8" s="150"/>
      <c r="R8" s="150"/>
      <c r="S8" s="150"/>
      <c r="T8" s="150"/>
      <c r="U8" s="150"/>
      <c r="V8" s="150"/>
      <c r="W8" s="150"/>
      <c r="X8" s="150"/>
      <c r="Y8" s="150"/>
      <c r="Z8" s="150"/>
    </row>
    <row r="9" s="138" customFormat="1" ht="15.95" hidden="1" customHeight="1" spans="1:26">
      <c r="A9" s="149" t="s">
        <v>2696</v>
      </c>
      <c r="B9" s="151"/>
      <c r="C9" s="151"/>
      <c r="D9" s="151"/>
      <c r="E9" s="151"/>
      <c r="F9" s="151"/>
      <c r="G9" s="151"/>
      <c r="H9" s="151"/>
      <c r="I9" s="151"/>
      <c r="J9" s="151"/>
      <c r="K9" s="151"/>
      <c r="L9" s="151"/>
      <c r="M9" s="151"/>
      <c r="N9" s="151"/>
      <c r="O9" s="151"/>
      <c r="P9" s="153"/>
      <c r="Q9" s="151"/>
      <c r="R9" s="151"/>
      <c r="S9" s="151"/>
      <c r="T9" s="151"/>
      <c r="U9" s="151"/>
      <c r="V9" s="151"/>
      <c r="W9" s="151"/>
      <c r="X9" s="151"/>
      <c r="Y9" s="151"/>
      <c r="Z9" s="151"/>
    </row>
    <row r="10" s="138" customFormat="1" ht="15.95" hidden="1" customHeight="1" spans="1:26">
      <c r="A10" s="149" t="s">
        <v>2697</v>
      </c>
      <c r="B10" s="151"/>
      <c r="C10" s="151"/>
      <c r="D10" s="151"/>
      <c r="E10" s="151"/>
      <c r="F10" s="151"/>
      <c r="G10" s="151"/>
      <c r="H10" s="151"/>
      <c r="I10" s="151"/>
      <c r="J10" s="151"/>
      <c r="K10" s="151"/>
      <c r="L10" s="151"/>
      <c r="M10" s="151"/>
      <c r="N10" s="151"/>
      <c r="O10" s="151"/>
      <c r="P10" s="153"/>
      <c r="Q10" s="151"/>
      <c r="R10" s="151"/>
      <c r="S10" s="151"/>
      <c r="T10" s="151"/>
      <c r="U10" s="151"/>
      <c r="V10" s="151"/>
      <c r="W10" s="151"/>
      <c r="X10" s="151"/>
      <c r="Y10" s="151"/>
      <c r="Z10" s="151"/>
    </row>
    <row r="11" s="138" customFormat="1" ht="15.95" hidden="1" customHeight="1" spans="1:26">
      <c r="A11" s="149" t="s">
        <v>2698</v>
      </c>
      <c r="B11" s="151"/>
      <c r="C11" s="151"/>
      <c r="D11" s="151"/>
      <c r="E11" s="151"/>
      <c r="F11" s="151"/>
      <c r="G11" s="151"/>
      <c r="H11" s="151"/>
      <c r="I11" s="151"/>
      <c r="J11" s="151"/>
      <c r="K11" s="151"/>
      <c r="L11" s="151"/>
      <c r="M11" s="151"/>
      <c r="N11" s="151"/>
      <c r="O11" s="151"/>
      <c r="P11" s="153"/>
      <c r="Q11" s="151"/>
      <c r="R11" s="151"/>
      <c r="S11" s="151"/>
      <c r="T11" s="151"/>
      <c r="U11" s="151"/>
      <c r="V11" s="151"/>
      <c r="W11" s="151"/>
      <c r="X11" s="151"/>
      <c r="Y11" s="151"/>
      <c r="Z11" s="151"/>
    </row>
    <row r="12" s="138" customFormat="1" ht="15.95" hidden="1" customHeight="1" spans="1:26">
      <c r="A12" s="149" t="s">
        <v>2699</v>
      </c>
      <c r="B12" s="151"/>
      <c r="C12" s="151"/>
      <c r="D12" s="151"/>
      <c r="E12" s="151"/>
      <c r="F12" s="151"/>
      <c r="G12" s="151"/>
      <c r="H12" s="151"/>
      <c r="I12" s="151"/>
      <c r="J12" s="151"/>
      <c r="K12" s="151"/>
      <c r="L12" s="151"/>
      <c r="M12" s="151"/>
      <c r="N12" s="151"/>
      <c r="O12" s="151"/>
      <c r="P12" s="153"/>
      <c r="Q12" s="151"/>
      <c r="R12" s="151"/>
      <c r="S12" s="151"/>
      <c r="T12" s="151"/>
      <c r="U12" s="151"/>
      <c r="V12" s="151"/>
      <c r="W12" s="151"/>
      <c r="X12" s="151"/>
      <c r="Y12" s="151"/>
      <c r="Z12" s="151"/>
    </row>
    <row r="13" s="138" customFormat="1" ht="15.95" hidden="1" customHeight="1" spans="1:26">
      <c r="A13" s="149" t="s">
        <v>2700</v>
      </c>
      <c r="B13" s="151"/>
      <c r="C13" s="151"/>
      <c r="D13" s="151"/>
      <c r="E13" s="151"/>
      <c r="F13" s="151"/>
      <c r="G13" s="151"/>
      <c r="H13" s="151"/>
      <c r="I13" s="151"/>
      <c r="J13" s="151"/>
      <c r="K13" s="151"/>
      <c r="L13" s="151"/>
      <c r="M13" s="151"/>
      <c r="N13" s="151"/>
      <c r="O13" s="151"/>
      <c r="P13" s="153"/>
      <c r="Q13" s="151"/>
      <c r="R13" s="151"/>
      <c r="S13" s="151"/>
      <c r="T13" s="151"/>
      <c r="U13" s="151"/>
      <c r="V13" s="151"/>
      <c r="W13" s="151"/>
      <c r="X13" s="151"/>
      <c r="Y13" s="151"/>
      <c r="Z13" s="151"/>
    </row>
    <row r="14" s="138" customFormat="1" ht="15.95" hidden="1" customHeight="1" spans="1:26">
      <c r="A14" s="149" t="s">
        <v>2701</v>
      </c>
      <c r="B14" s="151"/>
      <c r="C14" s="151"/>
      <c r="D14" s="151"/>
      <c r="E14" s="151"/>
      <c r="F14" s="151"/>
      <c r="G14" s="151"/>
      <c r="H14" s="151"/>
      <c r="I14" s="151"/>
      <c r="J14" s="151"/>
      <c r="K14" s="151"/>
      <c r="L14" s="151"/>
      <c r="M14" s="151"/>
      <c r="N14" s="151"/>
      <c r="O14" s="151"/>
      <c r="P14" s="153"/>
      <c r="Q14" s="151"/>
      <c r="R14" s="151"/>
      <c r="S14" s="151"/>
      <c r="T14" s="151"/>
      <c r="U14" s="151"/>
      <c r="V14" s="151"/>
      <c r="W14" s="151"/>
      <c r="X14" s="151"/>
      <c r="Y14" s="151"/>
      <c r="Z14" s="151"/>
    </row>
    <row r="15" s="138" customFormat="1" ht="15.95" hidden="1" customHeight="1" spans="1:26">
      <c r="A15" s="149" t="s">
        <v>2702</v>
      </c>
      <c r="B15" s="151"/>
      <c r="C15" s="151"/>
      <c r="D15" s="151"/>
      <c r="E15" s="151"/>
      <c r="F15" s="151"/>
      <c r="G15" s="151"/>
      <c r="H15" s="151"/>
      <c r="I15" s="151"/>
      <c r="J15" s="151"/>
      <c r="K15" s="151"/>
      <c r="L15" s="151"/>
      <c r="M15" s="151"/>
      <c r="N15" s="151"/>
      <c r="O15" s="151"/>
      <c r="P15" s="153"/>
      <c r="Q15" s="151"/>
      <c r="R15" s="151"/>
      <c r="S15" s="151"/>
      <c r="T15" s="151"/>
      <c r="U15" s="151"/>
      <c r="V15" s="151"/>
      <c r="W15" s="151"/>
      <c r="X15" s="151"/>
      <c r="Y15" s="151"/>
      <c r="Z15" s="151"/>
    </row>
    <row r="16" s="138" customFormat="1" ht="15.95" hidden="1" customHeight="1" spans="1:26">
      <c r="A16" s="149" t="s">
        <v>2703</v>
      </c>
      <c r="B16" s="151"/>
      <c r="C16" s="151"/>
      <c r="D16" s="151"/>
      <c r="E16" s="151"/>
      <c r="F16" s="151"/>
      <c r="G16" s="151"/>
      <c r="H16" s="151"/>
      <c r="I16" s="151"/>
      <c r="J16" s="151"/>
      <c r="K16" s="151"/>
      <c r="L16" s="151"/>
      <c r="M16" s="151"/>
      <c r="N16" s="151"/>
      <c r="O16" s="151"/>
      <c r="P16" s="153"/>
      <c r="Q16" s="151"/>
      <c r="R16" s="151"/>
      <c r="S16" s="151"/>
      <c r="T16" s="151"/>
      <c r="U16" s="151"/>
      <c r="V16" s="151"/>
      <c r="W16" s="151"/>
      <c r="X16" s="151"/>
      <c r="Y16" s="151"/>
      <c r="Z16" s="151"/>
    </row>
    <row r="17" s="138" customFormat="1" ht="15.95" hidden="1" customHeight="1" spans="1:26">
      <c r="A17" s="149" t="s">
        <v>2704</v>
      </c>
      <c r="B17" s="151"/>
      <c r="C17" s="151"/>
      <c r="D17" s="151"/>
      <c r="E17" s="151"/>
      <c r="F17" s="151"/>
      <c r="G17" s="151"/>
      <c r="H17" s="151"/>
      <c r="I17" s="151"/>
      <c r="J17" s="151"/>
      <c r="K17" s="151"/>
      <c r="L17" s="151"/>
      <c r="M17" s="151"/>
      <c r="N17" s="151"/>
      <c r="O17" s="151"/>
      <c r="P17" s="153"/>
      <c r="Q17" s="151"/>
      <c r="R17" s="151"/>
      <c r="S17" s="151"/>
      <c r="T17" s="151"/>
      <c r="U17" s="151"/>
      <c r="V17" s="151"/>
      <c r="W17" s="151"/>
      <c r="X17" s="151"/>
      <c r="Y17" s="151"/>
      <c r="Z17" s="151"/>
    </row>
    <row r="18" s="138" customFormat="1" ht="15.95" hidden="1" customHeight="1" spans="1:26">
      <c r="A18" s="149" t="s">
        <v>2705</v>
      </c>
      <c r="B18" s="151"/>
      <c r="C18" s="151"/>
      <c r="D18" s="151"/>
      <c r="E18" s="151"/>
      <c r="F18" s="151"/>
      <c r="G18" s="151"/>
      <c r="H18" s="151"/>
      <c r="I18" s="151"/>
      <c r="J18" s="151"/>
      <c r="K18" s="151"/>
      <c r="L18" s="151"/>
      <c r="M18" s="151"/>
      <c r="N18" s="151"/>
      <c r="O18" s="151"/>
      <c r="P18" s="153"/>
      <c r="Q18" s="151"/>
      <c r="R18" s="151"/>
      <c r="S18" s="151"/>
      <c r="T18" s="151"/>
      <c r="U18" s="151"/>
      <c r="V18" s="151"/>
      <c r="W18" s="151"/>
      <c r="X18" s="151"/>
      <c r="Y18" s="151"/>
      <c r="Z18" s="151"/>
    </row>
    <row r="19" s="138" customFormat="1" ht="15.95" hidden="1" customHeight="1" spans="1:26">
      <c r="A19" s="149" t="s">
        <v>2706</v>
      </c>
      <c r="B19" s="151"/>
      <c r="C19" s="151"/>
      <c r="D19" s="151"/>
      <c r="E19" s="151"/>
      <c r="F19" s="151"/>
      <c r="G19" s="151"/>
      <c r="H19" s="151"/>
      <c r="I19" s="151"/>
      <c r="J19" s="151"/>
      <c r="K19" s="151"/>
      <c r="L19" s="151"/>
      <c r="M19" s="151"/>
      <c r="N19" s="151"/>
      <c r="O19" s="151"/>
      <c r="P19" s="153"/>
      <c r="Q19" s="151"/>
      <c r="R19" s="151"/>
      <c r="S19" s="151"/>
      <c r="T19" s="151"/>
      <c r="U19" s="151"/>
      <c r="V19" s="151"/>
      <c r="W19" s="151"/>
      <c r="X19" s="151"/>
      <c r="Y19" s="151"/>
      <c r="Z19" s="151"/>
    </row>
    <row r="20" s="138" customFormat="1" ht="15.95" hidden="1" customHeight="1" spans="1:26">
      <c r="A20" s="149" t="s">
        <v>2707</v>
      </c>
      <c r="B20" s="151"/>
      <c r="C20" s="151"/>
      <c r="D20" s="151"/>
      <c r="E20" s="151"/>
      <c r="F20" s="151"/>
      <c r="G20" s="151"/>
      <c r="H20" s="151"/>
      <c r="I20" s="151"/>
      <c r="J20" s="151"/>
      <c r="K20" s="151"/>
      <c r="L20" s="151"/>
      <c r="M20" s="151"/>
      <c r="N20" s="151"/>
      <c r="O20" s="151"/>
      <c r="P20" s="153"/>
      <c r="Q20" s="151"/>
      <c r="R20" s="151"/>
      <c r="S20" s="151"/>
      <c r="T20" s="151"/>
      <c r="U20" s="151"/>
      <c r="V20" s="151"/>
      <c r="W20" s="151"/>
      <c r="X20" s="151"/>
      <c r="Y20" s="151"/>
      <c r="Z20" s="151"/>
    </row>
    <row r="21" s="138" customFormat="1" ht="15.95" hidden="1" customHeight="1" spans="1:26">
      <c r="A21" s="149" t="s">
        <v>2708</v>
      </c>
      <c r="B21" s="151"/>
      <c r="C21" s="151"/>
      <c r="D21" s="151"/>
      <c r="E21" s="151"/>
      <c r="F21" s="151"/>
      <c r="G21" s="151"/>
      <c r="H21" s="151"/>
      <c r="I21" s="151"/>
      <c r="J21" s="151"/>
      <c r="K21" s="151"/>
      <c r="L21" s="151"/>
      <c r="M21" s="151"/>
      <c r="N21" s="151"/>
      <c r="O21" s="151"/>
      <c r="P21" s="153"/>
      <c r="Q21" s="151"/>
      <c r="R21" s="151"/>
      <c r="S21" s="151"/>
      <c r="T21" s="151"/>
      <c r="U21" s="151"/>
      <c r="V21" s="151"/>
      <c r="W21" s="151"/>
      <c r="X21" s="151"/>
      <c r="Y21" s="151"/>
      <c r="Z21" s="151"/>
    </row>
    <row r="22" s="138" customFormat="1" ht="15.95" hidden="1" customHeight="1" spans="1:26">
      <c r="A22" s="149" t="s">
        <v>2709</v>
      </c>
      <c r="B22" s="151"/>
      <c r="C22" s="151"/>
      <c r="D22" s="151"/>
      <c r="E22" s="151"/>
      <c r="F22" s="151"/>
      <c r="G22" s="151"/>
      <c r="H22" s="151"/>
      <c r="I22" s="151"/>
      <c r="J22" s="151"/>
      <c r="K22" s="151"/>
      <c r="L22" s="151"/>
      <c r="M22" s="151"/>
      <c r="N22" s="151"/>
      <c r="O22" s="151"/>
      <c r="P22" s="153"/>
      <c r="Q22" s="151"/>
      <c r="R22" s="151"/>
      <c r="S22" s="151"/>
      <c r="T22" s="151"/>
      <c r="U22" s="151"/>
      <c r="V22" s="151"/>
      <c r="W22" s="151"/>
      <c r="X22" s="151"/>
      <c r="Y22" s="151"/>
      <c r="Z22" s="151"/>
    </row>
    <row r="23" s="138" customFormat="1" ht="15.95" hidden="1" customHeight="1" spans="1:26">
      <c r="A23" s="149" t="s">
        <v>2710</v>
      </c>
      <c r="B23" s="151"/>
      <c r="C23" s="151"/>
      <c r="D23" s="151"/>
      <c r="E23" s="151"/>
      <c r="F23" s="151"/>
      <c r="G23" s="151"/>
      <c r="H23" s="151"/>
      <c r="I23" s="151"/>
      <c r="J23" s="151"/>
      <c r="K23" s="151"/>
      <c r="L23" s="151"/>
      <c r="M23" s="151"/>
      <c r="N23" s="151"/>
      <c r="O23" s="151"/>
      <c r="P23" s="153"/>
      <c r="Q23" s="151"/>
      <c r="R23" s="151"/>
      <c r="S23" s="151"/>
      <c r="T23" s="151"/>
      <c r="U23" s="151"/>
      <c r="V23" s="151"/>
      <c r="W23" s="151"/>
      <c r="X23" s="151"/>
      <c r="Y23" s="151"/>
      <c r="Z23" s="151"/>
    </row>
    <row r="24" s="138" customFormat="1" ht="15.95" hidden="1" customHeight="1" spans="1:26">
      <c r="A24" s="149" t="s">
        <v>2711</v>
      </c>
      <c r="B24" s="151"/>
      <c r="C24" s="151"/>
      <c r="D24" s="151"/>
      <c r="E24" s="151"/>
      <c r="F24" s="151"/>
      <c r="G24" s="151"/>
      <c r="H24" s="151"/>
      <c r="I24" s="151"/>
      <c r="J24" s="151"/>
      <c r="K24" s="151"/>
      <c r="L24" s="151"/>
      <c r="M24" s="151"/>
      <c r="N24" s="151"/>
      <c r="O24" s="151"/>
      <c r="P24" s="153"/>
      <c r="Q24" s="151"/>
      <c r="R24" s="151"/>
      <c r="S24" s="151"/>
      <c r="T24" s="151"/>
      <c r="U24" s="151"/>
      <c r="V24" s="151"/>
      <c r="W24" s="151"/>
      <c r="X24" s="151"/>
      <c r="Y24" s="151"/>
      <c r="Z24" s="151"/>
    </row>
    <row r="25" s="138" customFormat="1" ht="15.95" hidden="1" customHeight="1" spans="1:26">
      <c r="A25" s="149" t="s">
        <v>2712</v>
      </c>
      <c r="B25" s="151"/>
      <c r="C25" s="151"/>
      <c r="D25" s="151"/>
      <c r="E25" s="151"/>
      <c r="F25" s="151"/>
      <c r="G25" s="151"/>
      <c r="H25" s="151"/>
      <c r="I25" s="151"/>
      <c r="J25" s="151"/>
      <c r="K25" s="151"/>
      <c r="L25" s="151"/>
      <c r="M25" s="151"/>
      <c r="N25" s="151"/>
      <c r="O25" s="151"/>
      <c r="P25" s="153"/>
      <c r="Q25" s="151"/>
      <c r="R25" s="151"/>
      <c r="S25" s="151"/>
      <c r="T25" s="151"/>
      <c r="U25" s="151"/>
      <c r="V25" s="151"/>
      <c r="W25" s="151"/>
      <c r="X25" s="151"/>
      <c r="Y25" s="151"/>
      <c r="Z25" s="151"/>
    </row>
    <row r="26" s="138" customFormat="1" ht="15.95" hidden="1" customHeight="1" spans="1:26">
      <c r="A26" s="149" t="s">
        <v>2713</v>
      </c>
      <c r="B26" s="151"/>
      <c r="C26" s="151"/>
      <c r="D26" s="151"/>
      <c r="E26" s="151"/>
      <c r="F26" s="151"/>
      <c r="G26" s="151"/>
      <c r="H26" s="151"/>
      <c r="I26" s="151"/>
      <c r="J26" s="151"/>
      <c r="K26" s="151"/>
      <c r="L26" s="151"/>
      <c r="M26" s="151"/>
      <c r="N26" s="151"/>
      <c r="O26" s="151"/>
      <c r="P26" s="153"/>
      <c r="Q26" s="151"/>
      <c r="R26" s="151"/>
      <c r="S26" s="151"/>
      <c r="T26" s="151"/>
      <c r="U26" s="151"/>
      <c r="V26" s="151"/>
      <c r="W26" s="151"/>
      <c r="X26" s="151"/>
      <c r="Y26" s="151"/>
      <c r="Z26" s="151"/>
    </row>
    <row r="27" s="138" customFormat="1" ht="15.95" hidden="1" customHeight="1" spans="1:26">
      <c r="A27" s="149" t="s">
        <v>2714</v>
      </c>
      <c r="B27" s="151"/>
      <c r="C27" s="151"/>
      <c r="D27" s="151"/>
      <c r="E27" s="151"/>
      <c r="F27" s="151"/>
      <c r="G27" s="151"/>
      <c r="H27" s="151"/>
      <c r="I27" s="151"/>
      <c r="J27" s="151"/>
      <c r="K27" s="151"/>
      <c r="L27" s="151"/>
      <c r="M27" s="151"/>
      <c r="N27" s="151"/>
      <c r="O27" s="151"/>
      <c r="P27" s="153"/>
      <c r="Q27" s="151"/>
      <c r="R27" s="151"/>
      <c r="S27" s="151"/>
      <c r="T27" s="151"/>
      <c r="U27" s="151"/>
      <c r="V27" s="151"/>
      <c r="W27" s="151"/>
      <c r="X27" s="151"/>
      <c r="Y27" s="151"/>
      <c r="Z27" s="151"/>
    </row>
    <row r="28" s="138" customFormat="1" ht="15.95" hidden="1" customHeight="1" spans="1:26">
      <c r="A28" s="149" t="s">
        <v>2715</v>
      </c>
      <c r="B28" s="151"/>
      <c r="C28" s="151"/>
      <c r="D28" s="151"/>
      <c r="E28" s="151"/>
      <c r="F28" s="151"/>
      <c r="G28" s="151"/>
      <c r="H28" s="151"/>
      <c r="I28" s="151"/>
      <c r="J28" s="151"/>
      <c r="K28" s="151"/>
      <c r="L28" s="151"/>
      <c r="M28" s="151"/>
      <c r="N28" s="151"/>
      <c r="O28" s="151"/>
      <c r="P28" s="153"/>
      <c r="Q28" s="151"/>
      <c r="R28" s="151"/>
      <c r="S28" s="151"/>
      <c r="T28" s="151"/>
      <c r="U28" s="151"/>
      <c r="V28" s="151"/>
      <c r="W28" s="151"/>
      <c r="X28" s="151"/>
      <c r="Y28" s="151"/>
      <c r="Z28" s="151"/>
    </row>
    <row r="29" hidden="1" spans="1:26">
      <c r="A29" s="149" t="s">
        <v>2716</v>
      </c>
      <c r="B29" s="151"/>
      <c r="C29" s="151"/>
      <c r="D29" s="151"/>
      <c r="E29" s="151"/>
      <c r="F29" s="151"/>
      <c r="G29" s="151"/>
      <c r="H29" s="151"/>
      <c r="I29" s="151"/>
      <c r="J29" s="151"/>
      <c r="K29" s="151"/>
      <c r="L29" s="151"/>
      <c r="M29" s="151"/>
      <c r="N29" s="151"/>
      <c r="O29" s="151"/>
      <c r="P29" s="153"/>
      <c r="Q29" s="151"/>
      <c r="R29" s="151"/>
      <c r="S29" s="151"/>
      <c r="T29" s="151"/>
      <c r="U29" s="151"/>
      <c r="V29" s="151"/>
      <c r="W29" s="151"/>
      <c r="X29" s="151"/>
      <c r="Y29" s="151"/>
      <c r="Z29" s="151"/>
    </row>
    <row r="30" hidden="1" spans="1:26">
      <c r="A30" s="149" t="s">
        <v>2717</v>
      </c>
      <c r="B30" s="151"/>
      <c r="C30" s="151"/>
      <c r="D30" s="151"/>
      <c r="E30" s="151"/>
      <c r="F30" s="151"/>
      <c r="G30" s="151"/>
      <c r="H30" s="151"/>
      <c r="I30" s="151"/>
      <c r="J30" s="151"/>
      <c r="K30" s="151"/>
      <c r="L30" s="151"/>
      <c r="M30" s="151"/>
      <c r="N30" s="151"/>
      <c r="O30" s="151"/>
      <c r="P30" s="153"/>
      <c r="Q30" s="151"/>
      <c r="R30" s="151"/>
      <c r="S30" s="151"/>
      <c r="T30" s="151"/>
      <c r="U30" s="151"/>
      <c r="V30" s="151"/>
      <c r="W30" s="151"/>
      <c r="X30" s="151"/>
      <c r="Y30" s="151"/>
      <c r="Z30" s="151"/>
    </row>
    <row r="31" hidden="1" spans="1:26">
      <c r="A31" s="149" t="s">
        <v>2718</v>
      </c>
      <c r="B31" s="151"/>
      <c r="C31" s="151"/>
      <c r="D31" s="151"/>
      <c r="E31" s="151"/>
      <c r="F31" s="151"/>
      <c r="G31" s="151"/>
      <c r="H31" s="151"/>
      <c r="I31" s="151"/>
      <c r="J31" s="151"/>
      <c r="K31" s="151"/>
      <c r="L31" s="151"/>
      <c r="M31" s="151"/>
      <c r="N31" s="151"/>
      <c r="O31" s="151"/>
      <c r="P31" s="153"/>
      <c r="Q31" s="151"/>
      <c r="R31" s="151"/>
      <c r="S31" s="151"/>
      <c r="T31" s="151"/>
      <c r="U31" s="151"/>
      <c r="V31" s="151"/>
      <c r="W31" s="151"/>
      <c r="X31" s="151"/>
      <c r="Y31" s="151"/>
      <c r="Z31" s="151"/>
    </row>
    <row r="32" hidden="1" spans="1:26">
      <c r="A32" s="149" t="s">
        <v>2719</v>
      </c>
      <c r="B32" s="151"/>
      <c r="C32" s="151"/>
      <c r="D32" s="151"/>
      <c r="E32" s="151"/>
      <c r="F32" s="151"/>
      <c r="G32" s="151"/>
      <c r="H32" s="151"/>
      <c r="I32" s="151"/>
      <c r="J32" s="151"/>
      <c r="K32" s="151"/>
      <c r="L32" s="151"/>
      <c r="M32" s="151"/>
      <c r="N32" s="151"/>
      <c r="O32" s="151"/>
      <c r="P32" s="153"/>
      <c r="Q32" s="151"/>
      <c r="R32" s="151"/>
      <c r="S32" s="151"/>
      <c r="T32" s="151"/>
      <c r="U32" s="151"/>
      <c r="V32" s="151"/>
      <c r="W32" s="151"/>
      <c r="X32" s="151"/>
      <c r="Y32" s="151"/>
      <c r="Z32" s="151"/>
    </row>
    <row r="33" hidden="1" spans="1:26">
      <c r="A33" s="149" t="s">
        <v>2720</v>
      </c>
      <c r="B33" s="151"/>
      <c r="C33" s="151"/>
      <c r="D33" s="151"/>
      <c r="E33" s="151"/>
      <c r="F33" s="151"/>
      <c r="G33" s="151"/>
      <c r="H33" s="151"/>
      <c r="I33" s="151"/>
      <c r="J33" s="151"/>
      <c r="K33" s="151"/>
      <c r="L33" s="151"/>
      <c r="M33" s="151"/>
      <c r="N33" s="151"/>
      <c r="O33" s="151"/>
      <c r="P33" s="153"/>
      <c r="Q33" s="151"/>
      <c r="R33" s="151"/>
      <c r="S33" s="151"/>
      <c r="T33" s="151"/>
      <c r="U33" s="151"/>
      <c r="V33" s="151"/>
      <c r="W33" s="151"/>
      <c r="X33" s="151"/>
      <c r="Y33" s="151"/>
      <c r="Z33" s="151"/>
    </row>
    <row r="34" hidden="1" spans="1:26">
      <c r="A34" s="149" t="s">
        <v>2721</v>
      </c>
      <c r="B34" s="151"/>
      <c r="C34" s="151"/>
      <c r="D34" s="151"/>
      <c r="E34" s="151"/>
      <c r="F34" s="151"/>
      <c r="G34" s="151"/>
      <c r="H34" s="151"/>
      <c r="I34" s="151"/>
      <c r="J34" s="151"/>
      <c r="K34" s="151"/>
      <c r="L34" s="151"/>
      <c r="M34" s="151"/>
      <c r="N34" s="151"/>
      <c r="O34" s="151"/>
      <c r="P34" s="153"/>
      <c r="Q34" s="151"/>
      <c r="R34" s="151"/>
      <c r="S34" s="151"/>
      <c r="T34" s="151"/>
      <c r="U34" s="151"/>
      <c r="V34" s="151"/>
      <c r="W34" s="151"/>
      <c r="X34" s="151"/>
      <c r="Y34" s="151"/>
      <c r="Z34" s="151"/>
    </row>
    <row r="35" hidden="1" spans="1:26">
      <c r="A35" s="149" t="s">
        <v>2722</v>
      </c>
      <c r="B35" s="151"/>
      <c r="C35" s="151"/>
      <c r="D35" s="151"/>
      <c r="E35" s="151"/>
      <c r="F35" s="151"/>
      <c r="G35" s="151"/>
      <c r="H35" s="151"/>
      <c r="I35" s="151"/>
      <c r="J35" s="151"/>
      <c r="K35" s="151"/>
      <c r="L35" s="151"/>
      <c r="M35" s="151"/>
      <c r="N35" s="151"/>
      <c r="O35" s="151"/>
      <c r="P35" s="153"/>
      <c r="Q35" s="151"/>
      <c r="R35" s="151"/>
      <c r="S35" s="151"/>
      <c r="T35" s="151"/>
      <c r="U35" s="151"/>
      <c r="V35" s="151"/>
      <c r="W35" s="151"/>
      <c r="X35" s="151"/>
      <c r="Y35" s="151"/>
      <c r="Z35" s="151"/>
    </row>
    <row r="36" hidden="1" spans="1:26">
      <c r="A36" s="149" t="s">
        <v>2723</v>
      </c>
      <c r="B36" s="151"/>
      <c r="C36" s="151"/>
      <c r="D36" s="151"/>
      <c r="E36" s="151"/>
      <c r="F36" s="151"/>
      <c r="G36" s="151"/>
      <c r="H36" s="151"/>
      <c r="I36" s="151"/>
      <c r="J36" s="151"/>
      <c r="K36" s="151"/>
      <c r="L36" s="151"/>
      <c r="M36" s="151"/>
      <c r="N36" s="151"/>
      <c r="O36" s="151"/>
      <c r="P36" s="153"/>
      <c r="Q36" s="151"/>
      <c r="R36" s="151"/>
      <c r="S36" s="151"/>
      <c r="T36" s="151"/>
      <c r="U36" s="151"/>
      <c r="V36" s="151"/>
      <c r="W36" s="151"/>
      <c r="X36" s="151"/>
      <c r="Y36" s="151"/>
      <c r="Z36" s="151"/>
    </row>
    <row r="37" hidden="1" spans="1:26">
      <c r="A37" s="149" t="s">
        <v>2724</v>
      </c>
      <c r="B37" s="151"/>
      <c r="C37" s="151"/>
      <c r="D37" s="151"/>
      <c r="E37" s="151"/>
      <c r="F37" s="151"/>
      <c r="G37" s="151"/>
      <c r="H37" s="151"/>
      <c r="I37" s="151"/>
      <c r="J37" s="151"/>
      <c r="K37" s="151"/>
      <c r="L37" s="151"/>
      <c r="M37" s="151"/>
      <c r="N37" s="151"/>
      <c r="O37" s="151"/>
      <c r="P37" s="153"/>
      <c r="Q37" s="151"/>
      <c r="R37" s="151"/>
      <c r="S37" s="151"/>
      <c r="T37" s="151"/>
      <c r="U37" s="151"/>
      <c r="V37" s="151"/>
      <c r="W37" s="151"/>
      <c r="X37" s="151"/>
      <c r="Y37" s="151"/>
      <c r="Z37" s="151"/>
    </row>
    <row r="38" hidden="1" spans="1:26">
      <c r="A38" s="149" t="s">
        <v>2725</v>
      </c>
      <c r="B38" s="151"/>
      <c r="C38" s="151"/>
      <c r="D38" s="151"/>
      <c r="E38" s="151"/>
      <c r="F38" s="151"/>
      <c r="G38" s="151"/>
      <c r="H38" s="151"/>
      <c r="I38" s="151"/>
      <c r="J38" s="151"/>
      <c r="K38" s="151"/>
      <c r="L38" s="151"/>
      <c r="M38" s="151"/>
      <c r="N38" s="151"/>
      <c r="O38" s="151"/>
      <c r="P38" s="153"/>
      <c r="Q38" s="151"/>
      <c r="R38" s="151"/>
      <c r="S38" s="151"/>
      <c r="T38" s="151"/>
      <c r="U38" s="151"/>
      <c r="V38" s="151"/>
      <c r="W38" s="151"/>
      <c r="X38" s="151"/>
      <c r="Y38" s="151"/>
      <c r="Z38" s="151"/>
    </row>
    <row r="39" hidden="1" spans="1:26">
      <c r="A39" s="149" t="s">
        <v>2726</v>
      </c>
      <c r="B39" s="151"/>
      <c r="C39" s="151"/>
      <c r="D39" s="151"/>
      <c r="E39" s="151"/>
      <c r="F39" s="151"/>
      <c r="G39" s="151"/>
      <c r="H39" s="151"/>
      <c r="I39" s="151"/>
      <c r="J39" s="151"/>
      <c r="K39" s="151"/>
      <c r="L39" s="151"/>
      <c r="M39" s="151"/>
      <c r="N39" s="151"/>
      <c r="O39" s="151"/>
      <c r="P39" s="153"/>
      <c r="Q39" s="151"/>
      <c r="R39" s="151"/>
      <c r="S39" s="151"/>
      <c r="T39" s="151"/>
      <c r="U39" s="151"/>
      <c r="V39" s="151"/>
      <c r="W39" s="151"/>
      <c r="X39" s="151"/>
      <c r="Y39" s="151"/>
      <c r="Z39" s="151"/>
    </row>
    <row r="40" hidden="1" spans="1:26">
      <c r="A40" s="149" t="s">
        <v>2727</v>
      </c>
      <c r="B40" s="151"/>
      <c r="C40" s="151"/>
      <c r="D40" s="151"/>
      <c r="E40" s="151"/>
      <c r="F40" s="151"/>
      <c r="G40" s="151"/>
      <c r="H40" s="151"/>
      <c r="I40" s="151"/>
      <c r="J40" s="151"/>
      <c r="K40" s="151"/>
      <c r="L40" s="151"/>
      <c r="M40" s="151"/>
      <c r="N40" s="151"/>
      <c r="O40" s="151"/>
      <c r="P40" s="153"/>
      <c r="Q40" s="151"/>
      <c r="R40" s="151"/>
      <c r="S40" s="151"/>
      <c r="T40" s="151"/>
      <c r="U40" s="151"/>
      <c r="V40" s="151"/>
      <c r="W40" s="151"/>
      <c r="X40" s="151"/>
      <c r="Y40" s="151"/>
      <c r="Z40" s="151"/>
    </row>
    <row r="41" hidden="1" spans="1:26">
      <c r="A41" s="149" t="s">
        <v>2728</v>
      </c>
      <c r="B41" s="151"/>
      <c r="C41" s="151"/>
      <c r="D41" s="151"/>
      <c r="E41" s="151"/>
      <c r="F41" s="151"/>
      <c r="G41" s="151"/>
      <c r="H41" s="151"/>
      <c r="I41" s="151"/>
      <c r="J41" s="151"/>
      <c r="K41" s="151"/>
      <c r="L41" s="151"/>
      <c r="M41" s="151"/>
      <c r="N41" s="151"/>
      <c r="O41" s="151"/>
      <c r="P41" s="153"/>
      <c r="Q41" s="151"/>
      <c r="R41" s="151"/>
      <c r="S41" s="151"/>
      <c r="T41" s="151"/>
      <c r="U41" s="151"/>
      <c r="V41" s="151"/>
      <c r="W41" s="151"/>
      <c r="X41" s="151"/>
      <c r="Y41" s="151"/>
      <c r="Z41" s="151"/>
    </row>
    <row r="42" hidden="1" spans="1:26">
      <c r="A42" s="149" t="s">
        <v>2729</v>
      </c>
      <c r="B42" s="151"/>
      <c r="C42" s="151"/>
      <c r="D42" s="151"/>
      <c r="E42" s="151"/>
      <c r="F42" s="151"/>
      <c r="G42" s="151"/>
      <c r="H42" s="151"/>
      <c r="I42" s="151"/>
      <c r="J42" s="151"/>
      <c r="K42" s="151"/>
      <c r="L42" s="151"/>
      <c r="M42" s="151"/>
      <c r="N42" s="151"/>
      <c r="O42" s="151"/>
      <c r="P42" s="153"/>
      <c r="Q42" s="151"/>
      <c r="R42" s="151"/>
      <c r="S42" s="151"/>
      <c r="T42" s="151"/>
      <c r="U42" s="151"/>
      <c r="V42" s="151"/>
      <c r="W42" s="151"/>
      <c r="X42" s="151"/>
      <c r="Y42" s="151"/>
      <c r="Z42" s="151"/>
    </row>
    <row r="43" hidden="1" spans="1:26">
      <c r="A43" s="149" t="s">
        <v>2730</v>
      </c>
      <c r="B43" s="151"/>
      <c r="C43" s="151"/>
      <c r="D43" s="151"/>
      <c r="E43" s="151"/>
      <c r="F43" s="151"/>
      <c r="G43" s="151"/>
      <c r="H43" s="151"/>
      <c r="I43" s="151"/>
      <c r="J43" s="151"/>
      <c r="K43" s="151"/>
      <c r="L43" s="151"/>
      <c r="M43" s="151"/>
      <c r="N43" s="151"/>
      <c r="O43" s="151"/>
      <c r="P43" s="153"/>
      <c r="Q43" s="151"/>
      <c r="R43" s="151"/>
      <c r="S43" s="151"/>
      <c r="T43" s="151"/>
      <c r="U43" s="151"/>
      <c r="V43" s="151"/>
      <c r="W43" s="151"/>
      <c r="X43" s="151"/>
      <c r="Y43" s="151"/>
      <c r="Z43" s="151"/>
    </row>
    <row r="44" hidden="1" spans="1:26">
      <c r="A44" s="149" t="s">
        <v>2731</v>
      </c>
      <c r="B44" s="151"/>
      <c r="C44" s="151"/>
      <c r="D44" s="151"/>
      <c r="E44" s="151"/>
      <c r="F44" s="151"/>
      <c r="G44" s="151"/>
      <c r="H44" s="151"/>
      <c r="I44" s="151"/>
      <c r="J44" s="151"/>
      <c r="K44" s="151"/>
      <c r="L44" s="151"/>
      <c r="M44" s="151"/>
      <c r="N44" s="151"/>
      <c r="O44" s="151"/>
      <c r="P44" s="153"/>
      <c r="Q44" s="151"/>
      <c r="R44" s="151"/>
      <c r="S44" s="151"/>
      <c r="T44" s="151"/>
      <c r="U44" s="151"/>
      <c r="V44" s="151"/>
      <c r="W44" s="151"/>
      <c r="X44" s="151"/>
      <c r="Y44" s="151"/>
      <c r="Z44" s="151"/>
    </row>
    <row r="45" hidden="1" spans="1:26">
      <c r="A45" s="149" t="s">
        <v>2732</v>
      </c>
      <c r="B45" s="151"/>
      <c r="C45" s="151"/>
      <c r="D45" s="151"/>
      <c r="E45" s="151"/>
      <c r="F45" s="151"/>
      <c r="G45" s="151"/>
      <c r="H45" s="151"/>
      <c r="I45" s="151"/>
      <c r="J45" s="151"/>
      <c r="K45" s="151"/>
      <c r="L45" s="151"/>
      <c r="M45" s="151"/>
      <c r="N45" s="151"/>
      <c r="O45" s="151"/>
      <c r="P45" s="153"/>
      <c r="Q45" s="151"/>
      <c r="R45" s="151"/>
      <c r="S45" s="151"/>
      <c r="T45" s="151"/>
      <c r="U45" s="151"/>
      <c r="V45" s="151"/>
      <c r="W45" s="151"/>
      <c r="X45" s="151"/>
      <c r="Y45" s="151"/>
      <c r="Z45" s="151"/>
    </row>
    <row r="46" hidden="1" spans="1:26">
      <c r="A46" s="149" t="s">
        <v>2733</v>
      </c>
      <c r="B46" s="151"/>
      <c r="C46" s="151"/>
      <c r="D46" s="151"/>
      <c r="E46" s="151"/>
      <c r="F46" s="151"/>
      <c r="G46" s="151"/>
      <c r="H46" s="151"/>
      <c r="I46" s="151"/>
      <c r="J46" s="151"/>
      <c r="K46" s="151"/>
      <c r="L46" s="151"/>
      <c r="M46" s="151"/>
      <c r="N46" s="151"/>
      <c r="O46" s="151"/>
      <c r="P46" s="153"/>
      <c r="Q46" s="151"/>
      <c r="R46" s="151"/>
      <c r="S46" s="151"/>
      <c r="T46" s="151"/>
      <c r="U46" s="151"/>
      <c r="V46" s="151"/>
      <c r="W46" s="151"/>
      <c r="X46" s="151"/>
      <c r="Y46" s="151"/>
      <c r="Z46" s="151"/>
    </row>
    <row r="47" hidden="1" spans="1:26">
      <c r="A47" s="149" t="s">
        <v>2734</v>
      </c>
      <c r="B47" s="151"/>
      <c r="C47" s="151"/>
      <c r="D47" s="151"/>
      <c r="E47" s="151"/>
      <c r="F47" s="151"/>
      <c r="G47" s="151"/>
      <c r="H47" s="151"/>
      <c r="I47" s="151"/>
      <c r="J47" s="151"/>
      <c r="K47" s="151"/>
      <c r="L47" s="151"/>
      <c r="M47" s="151"/>
      <c r="N47" s="151"/>
      <c r="O47" s="151"/>
      <c r="P47" s="153"/>
      <c r="Q47" s="151"/>
      <c r="R47" s="151"/>
      <c r="S47" s="151"/>
      <c r="T47" s="151"/>
      <c r="U47" s="151"/>
      <c r="V47" s="151"/>
      <c r="W47" s="151"/>
      <c r="X47" s="151"/>
      <c r="Y47" s="151"/>
      <c r="Z47" s="151"/>
    </row>
    <row r="48" hidden="1" spans="1:26">
      <c r="A48" s="149" t="s">
        <v>2735</v>
      </c>
      <c r="B48" s="151"/>
      <c r="C48" s="151"/>
      <c r="D48" s="151"/>
      <c r="E48" s="151"/>
      <c r="F48" s="151"/>
      <c r="G48" s="151"/>
      <c r="H48" s="151"/>
      <c r="I48" s="151"/>
      <c r="J48" s="151"/>
      <c r="K48" s="151"/>
      <c r="L48" s="151"/>
      <c r="M48" s="151"/>
      <c r="N48" s="151"/>
      <c r="O48" s="151"/>
      <c r="P48" s="153"/>
      <c r="Q48" s="151"/>
      <c r="R48" s="151"/>
      <c r="S48" s="151"/>
      <c r="T48" s="151"/>
      <c r="U48" s="151"/>
      <c r="V48" s="151"/>
      <c r="W48" s="151"/>
      <c r="X48" s="151"/>
      <c r="Y48" s="151"/>
      <c r="Z48" s="151"/>
    </row>
    <row r="49" hidden="1" spans="1:26">
      <c r="A49" s="149" t="s">
        <v>2736</v>
      </c>
      <c r="B49" s="151"/>
      <c r="C49" s="151"/>
      <c r="D49" s="151"/>
      <c r="E49" s="151"/>
      <c r="F49" s="151"/>
      <c r="G49" s="151"/>
      <c r="H49" s="151"/>
      <c r="I49" s="151"/>
      <c r="J49" s="151"/>
      <c r="K49" s="151"/>
      <c r="L49" s="151"/>
      <c r="M49" s="151"/>
      <c r="N49" s="151"/>
      <c r="O49" s="151"/>
      <c r="P49" s="153"/>
      <c r="Q49" s="151"/>
      <c r="R49" s="151"/>
      <c r="S49" s="151"/>
      <c r="T49" s="151"/>
      <c r="U49" s="151"/>
      <c r="V49" s="151"/>
      <c r="W49" s="151"/>
      <c r="X49" s="151"/>
      <c r="Y49" s="151"/>
      <c r="Z49" s="151"/>
    </row>
    <row r="50" hidden="1" spans="1:26">
      <c r="A50" s="149" t="s">
        <v>2737</v>
      </c>
      <c r="B50" s="151"/>
      <c r="C50" s="151"/>
      <c r="D50" s="151"/>
      <c r="E50" s="151"/>
      <c r="F50" s="151"/>
      <c r="G50" s="151"/>
      <c r="H50" s="151"/>
      <c r="I50" s="151"/>
      <c r="J50" s="151"/>
      <c r="K50" s="151"/>
      <c r="L50" s="151"/>
      <c r="M50" s="151"/>
      <c r="N50" s="151"/>
      <c r="O50" s="151"/>
      <c r="P50" s="153"/>
      <c r="Q50" s="151"/>
      <c r="R50" s="151"/>
      <c r="S50" s="151"/>
      <c r="T50" s="151"/>
      <c r="U50" s="151"/>
      <c r="V50" s="151"/>
      <c r="W50" s="151"/>
      <c r="X50" s="151"/>
      <c r="Y50" s="151"/>
      <c r="Z50" s="151"/>
    </row>
    <row r="51" hidden="1" spans="1:26">
      <c r="A51" s="149" t="s">
        <v>2738</v>
      </c>
      <c r="B51" s="151"/>
      <c r="C51" s="151"/>
      <c r="D51" s="151"/>
      <c r="E51" s="151"/>
      <c r="F51" s="151"/>
      <c r="G51" s="151"/>
      <c r="H51" s="151"/>
      <c r="I51" s="151"/>
      <c r="J51" s="151"/>
      <c r="K51" s="151"/>
      <c r="L51" s="151"/>
      <c r="M51" s="151"/>
      <c r="N51" s="151"/>
      <c r="O51" s="151"/>
      <c r="P51" s="153"/>
      <c r="Q51" s="151"/>
      <c r="R51" s="151"/>
      <c r="S51" s="151"/>
      <c r="T51" s="151"/>
      <c r="U51" s="151"/>
      <c r="V51" s="151"/>
      <c r="W51" s="151"/>
      <c r="X51" s="151"/>
      <c r="Y51" s="151"/>
      <c r="Z51" s="151"/>
    </row>
    <row r="52" hidden="1" spans="1:26">
      <c r="A52" s="149" t="s">
        <v>2739</v>
      </c>
      <c r="B52" s="151"/>
      <c r="C52" s="151"/>
      <c r="D52" s="151"/>
      <c r="E52" s="151"/>
      <c r="F52" s="151"/>
      <c r="G52" s="151"/>
      <c r="H52" s="151"/>
      <c r="I52" s="151"/>
      <c r="J52" s="151"/>
      <c r="K52" s="151"/>
      <c r="L52" s="151"/>
      <c r="M52" s="151"/>
      <c r="N52" s="151"/>
      <c r="O52" s="151"/>
      <c r="P52" s="153"/>
      <c r="Q52" s="151"/>
      <c r="R52" s="151"/>
      <c r="S52" s="151"/>
      <c r="T52" s="151"/>
      <c r="U52" s="151"/>
      <c r="V52" s="151"/>
      <c r="W52" s="151"/>
      <c r="X52" s="151"/>
      <c r="Y52" s="151"/>
      <c r="Z52" s="151"/>
    </row>
    <row r="53" hidden="1" spans="1:26">
      <c r="A53" s="149" t="s">
        <v>2740</v>
      </c>
      <c r="B53" s="151"/>
      <c r="C53" s="151"/>
      <c r="D53" s="151"/>
      <c r="E53" s="151"/>
      <c r="F53" s="151"/>
      <c r="G53" s="151"/>
      <c r="H53" s="151"/>
      <c r="I53" s="151"/>
      <c r="J53" s="151"/>
      <c r="K53" s="151"/>
      <c r="L53" s="151"/>
      <c r="M53" s="151"/>
      <c r="N53" s="151"/>
      <c r="O53" s="151"/>
      <c r="P53" s="153"/>
      <c r="Q53" s="151"/>
      <c r="R53" s="151"/>
      <c r="S53" s="151"/>
      <c r="T53" s="151"/>
      <c r="U53" s="151"/>
      <c r="V53" s="151"/>
      <c r="W53" s="151"/>
      <c r="X53" s="151"/>
      <c r="Y53" s="151"/>
      <c r="Z53" s="151"/>
    </row>
    <row r="54" hidden="1" spans="1:26">
      <c r="A54" s="149" t="s">
        <v>2741</v>
      </c>
      <c r="B54" s="151"/>
      <c r="C54" s="151"/>
      <c r="D54" s="151"/>
      <c r="E54" s="151"/>
      <c r="F54" s="151"/>
      <c r="G54" s="151"/>
      <c r="H54" s="151"/>
      <c r="I54" s="151"/>
      <c r="J54" s="151"/>
      <c r="K54" s="151"/>
      <c r="L54" s="151"/>
      <c r="M54" s="151"/>
      <c r="N54" s="151"/>
      <c r="O54" s="151"/>
      <c r="P54" s="153"/>
      <c r="Q54" s="151"/>
      <c r="R54" s="151"/>
      <c r="S54" s="151"/>
      <c r="T54" s="151"/>
      <c r="U54" s="151"/>
      <c r="V54" s="151"/>
      <c r="W54" s="151"/>
      <c r="X54" s="151"/>
      <c r="Y54" s="151"/>
      <c r="Z54" s="151"/>
    </row>
    <row r="55" hidden="1" spans="1:26">
      <c r="A55" s="149" t="s">
        <v>2742</v>
      </c>
      <c r="B55" s="151"/>
      <c r="C55" s="151"/>
      <c r="D55" s="151"/>
      <c r="E55" s="151"/>
      <c r="F55" s="151"/>
      <c r="G55" s="151"/>
      <c r="H55" s="151"/>
      <c r="I55" s="151"/>
      <c r="J55" s="151"/>
      <c r="K55" s="151"/>
      <c r="L55" s="151"/>
      <c r="M55" s="151"/>
      <c r="N55" s="151"/>
      <c r="O55" s="151"/>
      <c r="P55" s="153"/>
      <c r="Q55" s="151"/>
      <c r="R55" s="151"/>
      <c r="S55" s="151"/>
      <c r="T55" s="151"/>
      <c r="U55" s="151"/>
      <c r="V55" s="151"/>
      <c r="W55" s="151"/>
      <c r="X55" s="151"/>
      <c r="Y55" s="151"/>
      <c r="Z55" s="151"/>
    </row>
    <row r="56" hidden="1" spans="1:26">
      <c r="A56" s="149" t="s">
        <v>2743</v>
      </c>
      <c r="B56" s="151"/>
      <c r="C56" s="151"/>
      <c r="D56" s="151"/>
      <c r="E56" s="151"/>
      <c r="F56" s="151"/>
      <c r="G56" s="151"/>
      <c r="H56" s="151"/>
      <c r="I56" s="151"/>
      <c r="J56" s="151"/>
      <c r="K56" s="151"/>
      <c r="L56" s="151"/>
      <c r="M56" s="151"/>
      <c r="N56" s="151"/>
      <c r="O56" s="151"/>
      <c r="P56" s="153"/>
      <c r="Q56" s="151"/>
      <c r="R56" s="151"/>
      <c r="S56" s="151"/>
      <c r="T56" s="151"/>
      <c r="U56" s="151"/>
      <c r="V56" s="151"/>
      <c r="W56" s="151"/>
      <c r="X56" s="151"/>
      <c r="Y56" s="151"/>
      <c r="Z56" s="151"/>
    </row>
    <row r="57" hidden="1" spans="1:26">
      <c r="A57" s="149" t="s">
        <v>2744</v>
      </c>
      <c r="B57" s="151"/>
      <c r="C57" s="151"/>
      <c r="D57" s="151"/>
      <c r="E57" s="151"/>
      <c r="F57" s="151"/>
      <c r="G57" s="151"/>
      <c r="H57" s="151"/>
      <c r="I57" s="151"/>
      <c r="J57" s="151"/>
      <c r="K57" s="151"/>
      <c r="L57" s="151"/>
      <c r="M57" s="151"/>
      <c r="N57" s="151"/>
      <c r="O57" s="151"/>
      <c r="P57" s="153"/>
      <c r="Q57" s="151"/>
      <c r="R57" s="151"/>
      <c r="S57" s="151"/>
      <c r="T57" s="151"/>
      <c r="U57" s="151"/>
      <c r="V57" s="151"/>
      <c r="W57" s="151"/>
      <c r="X57" s="151"/>
      <c r="Y57" s="151"/>
      <c r="Z57" s="151"/>
    </row>
    <row r="58" hidden="1" spans="1:26">
      <c r="A58" s="149" t="s">
        <v>2745</v>
      </c>
      <c r="B58" s="151"/>
      <c r="C58" s="151"/>
      <c r="D58" s="151"/>
      <c r="E58" s="151"/>
      <c r="F58" s="151"/>
      <c r="G58" s="151"/>
      <c r="H58" s="151"/>
      <c r="I58" s="151"/>
      <c r="J58" s="151"/>
      <c r="K58" s="151"/>
      <c r="L58" s="151"/>
      <c r="M58" s="151"/>
      <c r="N58" s="151"/>
      <c r="O58" s="151"/>
      <c r="P58" s="153"/>
      <c r="Q58" s="151"/>
      <c r="R58" s="151"/>
      <c r="S58" s="151"/>
      <c r="T58" s="151"/>
      <c r="U58" s="151"/>
      <c r="V58" s="151"/>
      <c r="W58" s="151"/>
      <c r="X58" s="151"/>
      <c r="Y58" s="151"/>
      <c r="Z58" s="151"/>
    </row>
    <row r="59" hidden="1" spans="1:26">
      <c r="A59" s="149" t="s">
        <v>2746</v>
      </c>
      <c r="B59" s="151"/>
      <c r="C59" s="151"/>
      <c r="D59" s="151"/>
      <c r="E59" s="151"/>
      <c r="F59" s="151"/>
      <c r="G59" s="151"/>
      <c r="H59" s="151"/>
      <c r="I59" s="151"/>
      <c r="J59" s="151"/>
      <c r="K59" s="151"/>
      <c r="L59" s="151"/>
      <c r="M59" s="151"/>
      <c r="N59" s="151"/>
      <c r="O59" s="151"/>
      <c r="P59" s="153"/>
      <c r="Q59" s="151"/>
      <c r="R59" s="151"/>
      <c r="S59" s="151"/>
      <c r="T59" s="151"/>
      <c r="U59" s="151"/>
      <c r="V59" s="151"/>
      <c r="W59" s="151"/>
      <c r="X59" s="151"/>
      <c r="Y59" s="151"/>
      <c r="Z59" s="151"/>
    </row>
    <row r="60" hidden="1" spans="1:26">
      <c r="A60" s="149" t="s">
        <v>2747</v>
      </c>
      <c r="B60" s="151"/>
      <c r="C60" s="151"/>
      <c r="D60" s="151"/>
      <c r="E60" s="151"/>
      <c r="F60" s="151"/>
      <c r="G60" s="151"/>
      <c r="H60" s="151"/>
      <c r="I60" s="151"/>
      <c r="J60" s="151"/>
      <c r="K60" s="151"/>
      <c r="L60" s="151"/>
      <c r="M60" s="151"/>
      <c r="N60" s="151"/>
      <c r="O60" s="151"/>
      <c r="P60" s="153"/>
      <c r="Q60" s="151"/>
      <c r="R60" s="151"/>
      <c r="S60" s="151"/>
      <c r="T60" s="151"/>
      <c r="U60" s="151"/>
      <c r="V60" s="151"/>
      <c r="W60" s="151"/>
      <c r="X60" s="151"/>
      <c r="Y60" s="151"/>
      <c r="Z60" s="151"/>
    </row>
    <row r="61" hidden="1" spans="1:26">
      <c r="A61" s="149" t="s">
        <v>2748</v>
      </c>
      <c r="B61" s="151"/>
      <c r="C61" s="151"/>
      <c r="D61" s="151"/>
      <c r="E61" s="151"/>
      <c r="F61" s="151"/>
      <c r="G61" s="151"/>
      <c r="H61" s="151"/>
      <c r="I61" s="151"/>
      <c r="J61" s="151"/>
      <c r="K61" s="151"/>
      <c r="L61" s="151"/>
      <c r="M61" s="151"/>
      <c r="N61" s="151"/>
      <c r="O61" s="151"/>
      <c r="P61" s="153"/>
      <c r="Q61" s="151"/>
      <c r="R61" s="151"/>
      <c r="S61" s="151"/>
      <c r="T61" s="151"/>
      <c r="U61" s="151"/>
      <c r="V61" s="151"/>
      <c r="W61" s="151"/>
      <c r="X61" s="151"/>
      <c r="Y61" s="151"/>
      <c r="Z61" s="151"/>
    </row>
    <row r="62" hidden="1" spans="1:26">
      <c r="A62" s="149" t="s">
        <v>2749</v>
      </c>
      <c r="B62" s="151"/>
      <c r="C62" s="151"/>
      <c r="D62" s="151"/>
      <c r="E62" s="151"/>
      <c r="F62" s="151"/>
      <c r="G62" s="151"/>
      <c r="H62" s="151"/>
      <c r="I62" s="151"/>
      <c r="J62" s="151"/>
      <c r="K62" s="151"/>
      <c r="L62" s="151"/>
      <c r="M62" s="151"/>
      <c r="N62" s="151"/>
      <c r="O62" s="151"/>
      <c r="P62" s="153"/>
      <c r="Q62" s="151"/>
      <c r="R62" s="151"/>
      <c r="S62" s="151"/>
      <c r="T62" s="151"/>
      <c r="U62" s="151"/>
      <c r="V62" s="151"/>
      <c r="W62" s="151"/>
      <c r="X62" s="151"/>
      <c r="Y62" s="151"/>
      <c r="Z62" s="151"/>
    </row>
    <row r="63" hidden="1" spans="1:26">
      <c r="A63" s="149" t="s">
        <v>2750</v>
      </c>
      <c r="B63" s="151"/>
      <c r="C63" s="151"/>
      <c r="D63" s="151"/>
      <c r="E63" s="151"/>
      <c r="F63" s="151"/>
      <c r="G63" s="151"/>
      <c r="H63" s="151"/>
      <c r="I63" s="151"/>
      <c r="J63" s="151"/>
      <c r="K63" s="151"/>
      <c r="L63" s="151"/>
      <c r="M63" s="151"/>
      <c r="N63" s="151"/>
      <c r="O63" s="151"/>
      <c r="P63" s="153"/>
      <c r="Q63" s="151"/>
      <c r="R63" s="151"/>
      <c r="S63" s="151"/>
      <c r="T63" s="151"/>
      <c r="U63" s="151"/>
      <c r="V63" s="151"/>
      <c r="W63" s="151"/>
      <c r="X63" s="151"/>
      <c r="Y63" s="151"/>
      <c r="Z63" s="151"/>
    </row>
    <row r="64" hidden="1" spans="1:26">
      <c r="A64" s="149" t="s">
        <v>2751</v>
      </c>
      <c r="B64" s="151"/>
      <c r="C64" s="151"/>
      <c r="D64" s="151"/>
      <c r="E64" s="151"/>
      <c r="F64" s="151"/>
      <c r="G64" s="151"/>
      <c r="H64" s="151"/>
      <c r="I64" s="151"/>
      <c r="J64" s="151"/>
      <c r="K64" s="151"/>
      <c r="L64" s="151"/>
      <c r="M64" s="151"/>
      <c r="N64" s="151"/>
      <c r="O64" s="151"/>
      <c r="P64" s="153"/>
      <c r="Q64" s="151"/>
      <c r="R64" s="151"/>
      <c r="S64" s="151"/>
      <c r="T64" s="151"/>
      <c r="U64" s="151"/>
      <c r="V64" s="151"/>
      <c r="W64" s="151"/>
      <c r="X64" s="151"/>
      <c r="Y64" s="151"/>
      <c r="Z64" s="151"/>
    </row>
    <row r="65" hidden="1" spans="1:26">
      <c r="A65" s="149" t="s">
        <v>2752</v>
      </c>
      <c r="B65" s="151"/>
      <c r="C65" s="151"/>
      <c r="D65" s="151"/>
      <c r="E65" s="151"/>
      <c r="F65" s="151"/>
      <c r="G65" s="151"/>
      <c r="H65" s="151"/>
      <c r="I65" s="151"/>
      <c r="J65" s="151"/>
      <c r="K65" s="151"/>
      <c r="L65" s="151"/>
      <c r="M65" s="151"/>
      <c r="N65" s="151"/>
      <c r="O65" s="151"/>
      <c r="P65" s="153"/>
      <c r="Q65" s="151"/>
      <c r="R65" s="151"/>
      <c r="S65" s="151"/>
      <c r="T65" s="151"/>
      <c r="U65" s="151"/>
      <c r="V65" s="151"/>
      <c r="W65" s="151"/>
      <c r="X65" s="151"/>
      <c r="Y65" s="151"/>
      <c r="Z65" s="151"/>
    </row>
    <row r="66" hidden="1" spans="1:26">
      <c r="A66" s="149" t="s">
        <v>2753</v>
      </c>
      <c r="B66" s="151"/>
      <c r="C66" s="151"/>
      <c r="D66" s="151"/>
      <c r="E66" s="151"/>
      <c r="F66" s="151"/>
      <c r="G66" s="151"/>
      <c r="H66" s="151"/>
      <c r="I66" s="151"/>
      <c r="J66" s="151"/>
      <c r="K66" s="151"/>
      <c r="L66" s="151"/>
      <c r="M66" s="151"/>
      <c r="N66" s="151"/>
      <c r="O66" s="151"/>
      <c r="P66" s="153"/>
      <c r="Q66" s="151"/>
      <c r="R66" s="151"/>
      <c r="S66" s="151"/>
      <c r="T66" s="151"/>
      <c r="U66" s="151"/>
      <c r="V66" s="151"/>
      <c r="W66" s="151"/>
      <c r="X66" s="151"/>
      <c r="Y66" s="151"/>
      <c r="Z66" s="151"/>
    </row>
    <row r="67" hidden="1" spans="1:26">
      <c r="A67" s="149" t="s">
        <v>2754</v>
      </c>
      <c r="B67" s="151"/>
      <c r="C67" s="151"/>
      <c r="D67" s="151"/>
      <c r="E67" s="151"/>
      <c r="F67" s="151"/>
      <c r="G67" s="151"/>
      <c r="H67" s="151"/>
      <c r="I67" s="151"/>
      <c r="J67" s="151"/>
      <c r="K67" s="151"/>
      <c r="L67" s="151"/>
      <c r="M67" s="151"/>
      <c r="N67" s="151"/>
      <c r="O67" s="151"/>
      <c r="P67" s="153"/>
      <c r="Q67" s="151"/>
      <c r="R67" s="151"/>
      <c r="S67" s="151"/>
      <c r="T67" s="151"/>
      <c r="U67" s="151"/>
      <c r="V67" s="151"/>
      <c r="W67" s="151"/>
      <c r="X67" s="151"/>
      <c r="Y67" s="151"/>
      <c r="Z67" s="151"/>
    </row>
    <row r="68" hidden="1" spans="1:26">
      <c r="A68" s="149" t="s">
        <v>2755</v>
      </c>
      <c r="B68" s="151"/>
      <c r="C68" s="151"/>
      <c r="D68" s="151"/>
      <c r="E68" s="151"/>
      <c r="F68" s="151"/>
      <c r="G68" s="151"/>
      <c r="H68" s="151"/>
      <c r="I68" s="151"/>
      <c r="J68" s="151"/>
      <c r="K68" s="151"/>
      <c r="L68" s="151"/>
      <c r="M68" s="151"/>
      <c r="N68" s="151"/>
      <c r="O68" s="151"/>
      <c r="P68" s="153"/>
      <c r="Q68" s="151"/>
      <c r="R68" s="151"/>
      <c r="S68" s="151"/>
      <c r="T68" s="151"/>
      <c r="U68" s="151"/>
      <c r="V68" s="151"/>
      <c r="W68" s="151"/>
      <c r="X68" s="151"/>
      <c r="Y68" s="151"/>
      <c r="Z68" s="151"/>
    </row>
    <row r="69" hidden="1" spans="1:26">
      <c r="A69" s="149" t="s">
        <v>2756</v>
      </c>
      <c r="B69" s="151"/>
      <c r="C69" s="151"/>
      <c r="D69" s="151"/>
      <c r="E69" s="151"/>
      <c r="F69" s="151"/>
      <c r="G69" s="151"/>
      <c r="H69" s="151"/>
      <c r="I69" s="151"/>
      <c r="J69" s="151"/>
      <c r="K69" s="151"/>
      <c r="L69" s="151"/>
      <c r="M69" s="151"/>
      <c r="N69" s="151"/>
      <c r="O69" s="151"/>
      <c r="P69" s="153"/>
      <c r="Q69" s="151"/>
      <c r="R69" s="151"/>
      <c r="S69" s="151"/>
      <c r="T69" s="151"/>
      <c r="U69" s="151"/>
      <c r="V69" s="151"/>
      <c r="W69" s="151"/>
      <c r="X69" s="151"/>
      <c r="Y69" s="151"/>
      <c r="Z69" s="151"/>
    </row>
    <row r="70" hidden="1" spans="1:26">
      <c r="A70" s="149" t="s">
        <v>2757</v>
      </c>
      <c r="B70" s="151"/>
      <c r="C70" s="151"/>
      <c r="D70" s="151"/>
      <c r="E70" s="151"/>
      <c r="F70" s="151"/>
      <c r="G70" s="151"/>
      <c r="H70" s="151"/>
      <c r="I70" s="151"/>
      <c r="J70" s="151"/>
      <c r="K70" s="151"/>
      <c r="L70" s="151"/>
      <c r="M70" s="151"/>
      <c r="N70" s="151"/>
      <c r="O70" s="151"/>
      <c r="P70" s="153"/>
      <c r="Q70" s="151"/>
      <c r="R70" s="151"/>
      <c r="S70" s="151"/>
      <c r="T70" s="151"/>
      <c r="U70" s="151"/>
      <c r="V70" s="151"/>
      <c r="W70" s="151"/>
      <c r="X70" s="151"/>
      <c r="Y70" s="151"/>
      <c r="Z70" s="151"/>
    </row>
    <row r="71" hidden="1" spans="1:26">
      <c r="A71" s="149" t="s">
        <v>2758</v>
      </c>
      <c r="B71" s="151"/>
      <c r="C71" s="151"/>
      <c r="D71" s="151"/>
      <c r="E71" s="151"/>
      <c r="F71" s="151"/>
      <c r="G71" s="151"/>
      <c r="H71" s="151"/>
      <c r="I71" s="151"/>
      <c r="J71" s="151"/>
      <c r="K71" s="151"/>
      <c r="L71" s="151"/>
      <c r="M71" s="151"/>
      <c r="N71" s="151"/>
      <c r="O71" s="151"/>
      <c r="P71" s="153"/>
      <c r="Q71" s="151"/>
      <c r="R71" s="151"/>
      <c r="S71" s="151"/>
      <c r="T71" s="151"/>
      <c r="U71" s="151"/>
      <c r="V71" s="151"/>
      <c r="W71" s="151"/>
      <c r="X71" s="151"/>
      <c r="Y71" s="151"/>
      <c r="Z71" s="151"/>
    </row>
    <row r="72" hidden="1" spans="1:26">
      <c r="A72" s="149" t="s">
        <v>2759</v>
      </c>
      <c r="B72" s="151"/>
      <c r="C72" s="151"/>
      <c r="D72" s="151"/>
      <c r="E72" s="151"/>
      <c r="F72" s="151"/>
      <c r="G72" s="151"/>
      <c r="H72" s="151"/>
      <c r="I72" s="151"/>
      <c r="J72" s="151"/>
      <c r="K72" s="151"/>
      <c r="L72" s="151"/>
      <c r="M72" s="151"/>
      <c r="N72" s="151"/>
      <c r="O72" s="151"/>
      <c r="P72" s="153"/>
      <c r="Q72" s="151"/>
      <c r="R72" s="151"/>
      <c r="S72" s="151"/>
      <c r="T72" s="151"/>
      <c r="U72" s="151"/>
      <c r="V72" s="151"/>
      <c r="W72" s="151"/>
      <c r="X72" s="151"/>
      <c r="Y72" s="151"/>
      <c r="Z72" s="151"/>
    </row>
    <row r="73" hidden="1" spans="1:26">
      <c r="A73" s="149" t="s">
        <v>2760</v>
      </c>
      <c r="B73" s="151"/>
      <c r="C73" s="151"/>
      <c r="D73" s="151"/>
      <c r="E73" s="151"/>
      <c r="F73" s="151"/>
      <c r="G73" s="151"/>
      <c r="H73" s="151"/>
      <c r="I73" s="151"/>
      <c r="J73" s="151"/>
      <c r="K73" s="151"/>
      <c r="L73" s="151"/>
      <c r="M73" s="151"/>
      <c r="N73" s="151"/>
      <c r="O73" s="151"/>
      <c r="P73" s="153"/>
      <c r="Q73" s="151"/>
      <c r="R73" s="151"/>
      <c r="S73" s="151"/>
      <c r="T73" s="151"/>
      <c r="U73" s="151"/>
      <c r="V73" s="151"/>
      <c r="W73" s="151"/>
      <c r="X73" s="151"/>
      <c r="Y73" s="151"/>
      <c r="Z73" s="151"/>
    </row>
    <row r="74" hidden="1" spans="1:26">
      <c r="A74" s="149" t="s">
        <v>2761</v>
      </c>
      <c r="B74" s="151"/>
      <c r="C74" s="151"/>
      <c r="D74" s="151"/>
      <c r="E74" s="151"/>
      <c r="F74" s="151"/>
      <c r="G74" s="151"/>
      <c r="H74" s="151"/>
      <c r="I74" s="151"/>
      <c r="J74" s="151"/>
      <c r="K74" s="151"/>
      <c r="L74" s="151"/>
      <c r="M74" s="151"/>
      <c r="N74" s="151"/>
      <c r="O74" s="151"/>
      <c r="P74" s="153"/>
      <c r="Q74" s="151"/>
      <c r="R74" s="151"/>
      <c r="S74" s="151"/>
      <c r="T74" s="151"/>
      <c r="U74" s="151"/>
      <c r="V74" s="151"/>
      <c r="W74" s="151"/>
      <c r="X74" s="151"/>
      <c r="Y74" s="151"/>
      <c r="Z74" s="151"/>
    </row>
    <row r="75" hidden="1" spans="1:26">
      <c r="A75" s="149" t="s">
        <v>2762</v>
      </c>
      <c r="B75" s="151"/>
      <c r="C75" s="151"/>
      <c r="D75" s="151"/>
      <c r="E75" s="151"/>
      <c r="F75" s="151"/>
      <c r="G75" s="151"/>
      <c r="H75" s="151"/>
      <c r="I75" s="151"/>
      <c r="J75" s="151"/>
      <c r="K75" s="151"/>
      <c r="L75" s="151"/>
      <c r="M75" s="151"/>
      <c r="N75" s="151"/>
      <c r="O75" s="151"/>
      <c r="P75" s="153"/>
      <c r="Q75" s="151"/>
      <c r="R75" s="151"/>
      <c r="S75" s="151"/>
      <c r="T75" s="151"/>
      <c r="U75" s="151"/>
      <c r="V75" s="151"/>
      <c r="W75" s="151"/>
      <c r="X75" s="151"/>
      <c r="Y75" s="151"/>
      <c r="Z75" s="151"/>
    </row>
    <row r="76" hidden="1" spans="1:26">
      <c r="A76" s="149" t="s">
        <v>2763</v>
      </c>
      <c r="B76" s="151"/>
      <c r="C76" s="151"/>
      <c r="D76" s="151"/>
      <c r="E76" s="151"/>
      <c r="F76" s="151"/>
      <c r="G76" s="151"/>
      <c r="H76" s="151"/>
      <c r="I76" s="151"/>
      <c r="J76" s="151"/>
      <c r="K76" s="151"/>
      <c r="L76" s="151"/>
      <c r="M76" s="151"/>
      <c r="N76" s="151"/>
      <c r="O76" s="151"/>
      <c r="P76" s="153"/>
      <c r="Q76" s="151"/>
      <c r="R76" s="151"/>
      <c r="S76" s="151"/>
      <c r="T76" s="151"/>
      <c r="U76" s="151"/>
      <c r="V76" s="151"/>
      <c r="W76" s="151"/>
      <c r="X76" s="151"/>
      <c r="Y76" s="151"/>
      <c r="Z76" s="151"/>
    </row>
    <row r="77" hidden="1" spans="1:26">
      <c r="A77" s="149" t="s">
        <v>2764</v>
      </c>
      <c r="B77" s="151"/>
      <c r="C77" s="151"/>
      <c r="D77" s="151"/>
      <c r="E77" s="151"/>
      <c r="F77" s="151"/>
      <c r="G77" s="151"/>
      <c r="H77" s="151"/>
      <c r="I77" s="151"/>
      <c r="J77" s="151"/>
      <c r="K77" s="151"/>
      <c r="L77" s="151"/>
      <c r="M77" s="151"/>
      <c r="N77" s="151"/>
      <c r="O77" s="151"/>
      <c r="P77" s="153"/>
      <c r="Q77" s="151"/>
      <c r="R77" s="151"/>
      <c r="S77" s="151"/>
      <c r="T77" s="151"/>
      <c r="U77" s="151"/>
      <c r="V77" s="151"/>
      <c r="W77" s="151"/>
      <c r="X77" s="151"/>
      <c r="Y77" s="151"/>
      <c r="Z77" s="151"/>
    </row>
    <row r="78" hidden="1" spans="1:26">
      <c r="A78" s="149" t="s">
        <v>2765</v>
      </c>
      <c r="B78" s="151"/>
      <c r="C78" s="151"/>
      <c r="D78" s="151"/>
      <c r="E78" s="151"/>
      <c r="F78" s="151"/>
      <c r="G78" s="151"/>
      <c r="H78" s="151"/>
      <c r="I78" s="151"/>
      <c r="J78" s="151"/>
      <c r="K78" s="151"/>
      <c r="L78" s="151"/>
      <c r="M78" s="151"/>
      <c r="N78" s="151"/>
      <c r="O78" s="151"/>
      <c r="P78" s="153"/>
      <c r="Q78" s="151"/>
      <c r="R78" s="151"/>
      <c r="S78" s="151"/>
      <c r="T78" s="151"/>
      <c r="U78" s="151"/>
      <c r="V78" s="151"/>
      <c r="W78" s="151"/>
      <c r="X78" s="151"/>
      <c r="Y78" s="151"/>
      <c r="Z78" s="151"/>
    </row>
    <row r="79" hidden="1" spans="1:26">
      <c r="A79" s="149" t="s">
        <v>2766</v>
      </c>
      <c r="B79" s="151"/>
      <c r="C79" s="151"/>
      <c r="D79" s="151"/>
      <c r="E79" s="151"/>
      <c r="F79" s="151"/>
      <c r="G79" s="151"/>
      <c r="H79" s="151"/>
      <c r="I79" s="151"/>
      <c r="J79" s="151"/>
      <c r="K79" s="151"/>
      <c r="L79" s="151"/>
      <c r="M79" s="151"/>
      <c r="N79" s="151"/>
      <c r="O79" s="151"/>
      <c r="P79" s="153"/>
      <c r="Q79" s="151"/>
      <c r="R79" s="151"/>
      <c r="S79" s="151"/>
      <c r="T79" s="151"/>
      <c r="U79" s="151"/>
      <c r="V79" s="151"/>
      <c r="W79" s="151"/>
      <c r="X79" s="151"/>
      <c r="Y79" s="151"/>
      <c r="Z79" s="151"/>
    </row>
    <row r="80" hidden="1" spans="1:26">
      <c r="A80" s="149" t="s">
        <v>2767</v>
      </c>
      <c r="B80" s="151"/>
      <c r="C80" s="151"/>
      <c r="D80" s="151"/>
      <c r="E80" s="151"/>
      <c r="F80" s="151"/>
      <c r="G80" s="151"/>
      <c r="H80" s="151"/>
      <c r="I80" s="151"/>
      <c r="J80" s="151"/>
      <c r="K80" s="151"/>
      <c r="L80" s="151"/>
      <c r="M80" s="151"/>
      <c r="N80" s="151"/>
      <c r="O80" s="151"/>
      <c r="P80" s="153"/>
      <c r="Q80" s="151"/>
      <c r="R80" s="151"/>
      <c r="S80" s="151"/>
      <c r="T80" s="151"/>
      <c r="U80" s="151"/>
      <c r="V80" s="151"/>
      <c r="W80" s="151"/>
      <c r="X80" s="151"/>
      <c r="Y80" s="151"/>
      <c r="Z80" s="151"/>
    </row>
    <row r="81" hidden="1" spans="1:26">
      <c r="A81" s="149" t="s">
        <v>2768</v>
      </c>
      <c r="B81" s="151"/>
      <c r="C81" s="151"/>
      <c r="D81" s="151"/>
      <c r="E81" s="151"/>
      <c r="F81" s="151"/>
      <c r="G81" s="151"/>
      <c r="H81" s="151"/>
      <c r="I81" s="151"/>
      <c r="J81" s="151"/>
      <c r="K81" s="151"/>
      <c r="L81" s="151"/>
      <c r="M81" s="151"/>
      <c r="N81" s="151"/>
      <c r="O81" s="151"/>
      <c r="P81" s="153"/>
      <c r="Q81" s="151"/>
      <c r="R81" s="151"/>
      <c r="S81" s="151"/>
      <c r="T81" s="151"/>
      <c r="U81" s="151"/>
      <c r="V81" s="151"/>
      <c r="W81" s="151"/>
      <c r="X81" s="151"/>
      <c r="Y81" s="151"/>
      <c r="Z81" s="151"/>
    </row>
    <row r="82" hidden="1" spans="1:26">
      <c r="A82" s="149" t="s">
        <v>2769</v>
      </c>
      <c r="B82" s="151"/>
      <c r="C82" s="151"/>
      <c r="D82" s="151"/>
      <c r="E82" s="151"/>
      <c r="F82" s="151"/>
      <c r="G82" s="151"/>
      <c r="H82" s="151"/>
      <c r="I82" s="151"/>
      <c r="J82" s="151"/>
      <c r="K82" s="151"/>
      <c r="L82" s="151"/>
      <c r="M82" s="151"/>
      <c r="N82" s="151"/>
      <c r="O82" s="151"/>
      <c r="P82" s="153"/>
      <c r="Q82" s="151"/>
      <c r="R82" s="151"/>
      <c r="S82" s="151"/>
      <c r="T82" s="151"/>
      <c r="U82" s="151"/>
      <c r="V82" s="151"/>
      <c r="W82" s="151"/>
      <c r="X82" s="151"/>
      <c r="Y82" s="151"/>
      <c r="Z82" s="151"/>
    </row>
    <row r="83" hidden="1" spans="1:26">
      <c r="A83" s="149" t="s">
        <v>2770</v>
      </c>
      <c r="B83" s="151"/>
      <c r="C83" s="151"/>
      <c r="D83" s="151"/>
      <c r="E83" s="151"/>
      <c r="F83" s="151"/>
      <c r="G83" s="151"/>
      <c r="H83" s="151"/>
      <c r="I83" s="151"/>
      <c r="J83" s="151"/>
      <c r="K83" s="151"/>
      <c r="L83" s="151"/>
      <c r="M83" s="151"/>
      <c r="N83" s="151"/>
      <c r="O83" s="151"/>
      <c r="P83" s="153"/>
      <c r="Q83" s="151"/>
      <c r="R83" s="151"/>
      <c r="S83" s="151"/>
      <c r="T83" s="151"/>
      <c r="U83" s="151"/>
      <c r="V83" s="151"/>
      <c r="W83" s="151"/>
      <c r="X83" s="151"/>
      <c r="Y83" s="151"/>
      <c r="Z83" s="151"/>
    </row>
    <row r="84" hidden="1" spans="1:26">
      <c r="A84" s="149" t="s">
        <v>2771</v>
      </c>
      <c r="B84" s="151"/>
      <c r="C84" s="151"/>
      <c r="D84" s="151"/>
      <c r="E84" s="151"/>
      <c r="F84" s="151"/>
      <c r="G84" s="151"/>
      <c r="H84" s="151"/>
      <c r="I84" s="151"/>
      <c r="J84" s="151"/>
      <c r="K84" s="151"/>
      <c r="L84" s="151"/>
      <c r="M84" s="151"/>
      <c r="N84" s="151"/>
      <c r="O84" s="151"/>
      <c r="P84" s="153"/>
      <c r="Q84" s="151"/>
      <c r="R84" s="151"/>
      <c r="S84" s="151"/>
      <c r="T84" s="151"/>
      <c r="U84" s="151"/>
      <c r="V84" s="151"/>
      <c r="W84" s="151"/>
      <c r="X84" s="151"/>
      <c r="Y84" s="151"/>
      <c r="Z84" s="151"/>
    </row>
    <row r="85" hidden="1" spans="1:26">
      <c r="A85" s="149" t="s">
        <v>2772</v>
      </c>
      <c r="B85" s="151"/>
      <c r="C85" s="151"/>
      <c r="D85" s="151"/>
      <c r="E85" s="151"/>
      <c r="F85" s="151"/>
      <c r="G85" s="151"/>
      <c r="H85" s="151"/>
      <c r="I85" s="151"/>
      <c r="J85" s="151"/>
      <c r="K85" s="151"/>
      <c r="L85" s="151"/>
      <c r="M85" s="151"/>
      <c r="N85" s="151"/>
      <c r="O85" s="151"/>
      <c r="P85" s="153"/>
      <c r="Q85" s="151"/>
      <c r="R85" s="151"/>
      <c r="S85" s="151"/>
      <c r="T85" s="151"/>
      <c r="U85" s="151"/>
      <c r="V85" s="151"/>
      <c r="W85" s="151"/>
      <c r="X85" s="151"/>
      <c r="Y85" s="151"/>
      <c r="Z85" s="151"/>
    </row>
    <row r="86" hidden="1" spans="1:26">
      <c r="A86" s="149" t="s">
        <v>2773</v>
      </c>
      <c r="B86" s="151"/>
      <c r="C86" s="151"/>
      <c r="D86" s="151"/>
      <c r="E86" s="151"/>
      <c r="F86" s="151"/>
      <c r="G86" s="151"/>
      <c r="H86" s="151"/>
      <c r="I86" s="151"/>
      <c r="J86" s="151"/>
      <c r="K86" s="151"/>
      <c r="L86" s="151"/>
      <c r="M86" s="151"/>
      <c r="N86" s="151"/>
      <c r="O86" s="151"/>
      <c r="P86" s="153"/>
      <c r="Q86" s="151"/>
      <c r="R86" s="151"/>
      <c r="S86" s="151"/>
      <c r="T86" s="151"/>
      <c r="U86" s="151"/>
      <c r="V86" s="151"/>
      <c r="W86" s="151"/>
      <c r="X86" s="151"/>
      <c r="Y86" s="151"/>
      <c r="Z86" s="151"/>
    </row>
    <row r="87" spans="1:26">
      <c r="A87" s="149" t="s">
        <v>2846</v>
      </c>
      <c r="B87" s="151">
        <f>SUM(C87:Z87)</f>
        <v>143500</v>
      </c>
      <c r="C87" s="175">
        <v>16950</v>
      </c>
      <c r="D87" s="175"/>
      <c r="E87" s="175"/>
      <c r="F87" s="175">
        <v>4760</v>
      </c>
      <c r="G87" s="175">
        <v>19366</v>
      </c>
      <c r="H87" s="175">
        <v>500</v>
      </c>
      <c r="I87" s="175">
        <v>122</v>
      </c>
      <c r="J87" s="175">
        <v>14400</v>
      </c>
      <c r="K87" s="175">
        <v>4450</v>
      </c>
      <c r="L87" s="175">
        <v>2000</v>
      </c>
      <c r="M87" s="175">
        <v>50892</v>
      </c>
      <c r="N87" s="175">
        <v>8560</v>
      </c>
      <c r="O87" s="175">
        <v>2540</v>
      </c>
      <c r="P87" s="175">
        <v>3620</v>
      </c>
      <c r="Q87" s="175">
        <v>3100</v>
      </c>
      <c r="R87" s="175"/>
      <c r="S87" s="175">
        <v>90</v>
      </c>
      <c r="T87" s="175">
        <v>1300</v>
      </c>
      <c r="U87" s="175">
        <v>1410</v>
      </c>
      <c r="V87" s="175">
        <v>10</v>
      </c>
      <c r="W87" s="176">
        <v>2130</v>
      </c>
      <c r="X87" s="175"/>
      <c r="Y87" s="151"/>
      <c r="Z87" s="151">
        <v>7300</v>
      </c>
    </row>
    <row r="88" hidden="1" spans="1:26">
      <c r="A88" s="149" t="s">
        <v>2775</v>
      </c>
      <c r="B88" s="151"/>
      <c r="C88" s="151"/>
      <c r="D88" s="151"/>
      <c r="E88" s="151"/>
      <c r="F88" s="151"/>
      <c r="G88" s="151"/>
      <c r="H88" s="151"/>
      <c r="I88" s="151"/>
      <c r="J88" s="151"/>
      <c r="K88" s="151"/>
      <c r="L88" s="151"/>
      <c r="M88" s="151"/>
      <c r="N88" s="151"/>
      <c r="O88" s="151"/>
      <c r="P88" s="153"/>
      <c r="Q88" s="151"/>
      <c r="R88" s="151"/>
      <c r="S88" s="151"/>
      <c r="T88" s="151"/>
      <c r="U88" s="151"/>
      <c r="V88" s="151"/>
      <c r="W88" s="151"/>
      <c r="X88" s="151"/>
      <c r="Y88" s="151"/>
      <c r="Z88" s="151"/>
    </row>
    <row r="89" hidden="1" spans="1:26">
      <c r="A89" s="149" t="s">
        <v>2776</v>
      </c>
      <c r="B89" s="151"/>
      <c r="C89" s="151"/>
      <c r="D89" s="151"/>
      <c r="E89" s="151"/>
      <c r="F89" s="151"/>
      <c r="G89" s="151"/>
      <c r="H89" s="151"/>
      <c r="I89" s="151"/>
      <c r="J89" s="151"/>
      <c r="K89" s="151"/>
      <c r="L89" s="151"/>
      <c r="M89" s="151"/>
      <c r="N89" s="151"/>
      <c r="O89" s="151"/>
      <c r="P89" s="153"/>
      <c r="Q89" s="151"/>
      <c r="R89" s="151"/>
      <c r="S89" s="151"/>
      <c r="T89" s="151"/>
      <c r="U89" s="151"/>
      <c r="V89" s="151"/>
      <c r="W89" s="151"/>
      <c r="X89" s="151"/>
      <c r="Y89" s="151"/>
      <c r="Z89" s="151"/>
    </row>
    <row r="90" hidden="1" spans="1:26">
      <c r="A90" s="149" t="s">
        <v>2777</v>
      </c>
      <c r="B90" s="151"/>
      <c r="C90" s="151"/>
      <c r="D90" s="151"/>
      <c r="E90" s="151"/>
      <c r="F90" s="151"/>
      <c r="G90" s="151"/>
      <c r="H90" s="151"/>
      <c r="I90" s="151"/>
      <c r="J90" s="151"/>
      <c r="K90" s="151"/>
      <c r="L90" s="151"/>
      <c r="M90" s="151"/>
      <c r="N90" s="151"/>
      <c r="O90" s="151"/>
      <c r="P90" s="153"/>
      <c r="Q90" s="151"/>
      <c r="R90" s="151"/>
      <c r="S90" s="151"/>
      <c r="T90" s="151"/>
      <c r="U90" s="151"/>
      <c r="V90" s="151"/>
      <c r="W90" s="151"/>
      <c r="X90" s="151"/>
      <c r="Y90" s="151"/>
      <c r="Z90" s="151"/>
    </row>
    <row r="91" hidden="1" spans="1:26">
      <c r="A91" s="149" t="s">
        <v>2778</v>
      </c>
      <c r="B91" s="151"/>
      <c r="C91" s="151"/>
      <c r="D91" s="151"/>
      <c r="E91" s="151"/>
      <c r="F91" s="151"/>
      <c r="G91" s="151"/>
      <c r="H91" s="151"/>
      <c r="I91" s="151"/>
      <c r="J91" s="151"/>
      <c r="K91" s="151"/>
      <c r="L91" s="151"/>
      <c r="M91" s="151"/>
      <c r="N91" s="151"/>
      <c r="O91" s="151"/>
      <c r="P91" s="153"/>
      <c r="Q91" s="151"/>
      <c r="R91" s="151"/>
      <c r="S91" s="151"/>
      <c r="T91" s="151"/>
      <c r="U91" s="151"/>
      <c r="V91" s="151"/>
      <c r="W91" s="151"/>
      <c r="X91" s="151"/>
      <c r="Y91" s="151"/>
      <c r="Z91" s="151"/>
    </row>
    <row r="92" hidden="1" spans="1:26">
      <c r="A92" s="149" t="s">
        <v>2779</v>
      </c>
      <c r="B92" s="151"/>
      <c r="C92" s="151"/>
      <c r="D92" s="151"/>
      <c r="E92" s="151"/>
      <c r="F92" s="151"/>
      <c r="G92" s="151"/>
      <c r="H92" s="151"/>
      <c r="I92" s="151"/>
      <c r="J92" s="151"/>
      <c r="K92" s="151"/>
      <c r="L92" s="151"/>
      <c r="M92" s="151"/>
      <c r="N92" s="151"/>
      <c r="O92" s="151"/>
      <c r="P92" s="153"/>
      <c r="Q92" s="151"/>
      <c r="R92" s="151"/>
      <c r="S92" s="151"/>
      <c r="T92" s="151"/>
      <c r="U92" s="151"/>
      <c r="V92" s="151"/>
      <c r="W92" s="151"/>
      <c r="X92" s="151"/>
      <c r="Y92" s="151"/>
      <c r="Z92" s="151"/>
    </row>
    <row r="93" hidden="1" spans="1:26">
      <c r="A93" s="149" t="s">
        <v>2780</v>
      </c>
      <c r="B93" s="151"/>
      <c r="C93" s="151"/>
      <c r="D93" s="151"/>
      <c r="E93" s="151"/>
      <c r="F93" s="151"/>
      <c r="G93" s="151"/>
      <c r="H93" s="151"/>
      <c r="I93" s="151"/>
      <c r="J93" s="151"/>
      <c r="K93" s="151"/>
      <c r="L93" s="151"/>
      <c r="M93" s="151"/>
      <c r="N93" s="151"/>
      <c r="O93" s="151"/>
      <c r="P93" s="153"/>
      <c r="Q93" s="151"/>
      <c r="R93" s="151"/>
      <c r="S93" s="151"/>
      <c r="T93" s="151"/>
      <c r="U93" s="151"/>
      <c r="V93" s="151"/>
      <c r="W93" s="151"/>
      <c r="X93" s="151"/>
      <c r="Y93" s="151"/>
      <c r="Z93" s="151"/>
    </row>
    <row r="94" hidden="1" spans="1:26">
      <c r="A94" s="149" t="s">
        <v>2781</v>
      </c>
      <c r="B94" s="151"/>
      <c r="C94" s="151"/>
      <c r="D94" s="151"/>
      <c r="E94" s="151"/>
      <c r="F94" s="151"/>
      <c r="G94" s="151"/>
      <c r="H94" s="151"/>
      <c r="I94" s="151"/>
      <c r="J94" s="151"/>
      <c r="K94" s="151"/>
      <c r="L94" s="151"/>
      <c r="M94" s="151"/>
      <c r="N94" s="151"/>
      <c r="O94" s="151"/>
      <c r="P94" s="153"/>
      <c r="Q94" s="151"/>
      <c r="R94" s="151"/>
      <c r="S94" s="151"/>
      <c r="T94" s="151"/>
      <c r="U94" s="151"/>
      <c r="V94" s="151"/>
      <c r="W94" s="151"/>
      <c r="X94" s="151"/>
      <c r="Y94" s="151"/>
      <c r="Z94" s="151"/>
    </row>
    <row r="95" hidden="1" spans="1:26">
      <c r="A95" s="149" t="s">
        <v>2782</v>
      </c>
      <c r="B95" s="151"/>
      <c r="C95" s="151"/>
      <c r="D95" s="151"/>
      <c r="E95" s="151"/>
      <c r="F95" s="151"/>
      <c r="G95" s="151"/>
      <c r="H95" s="151"/>
      <c r="I95" s="151"/>
      <c r="J95" s="151"/>
      <c r="K95" s="151"/>
      <c r="L95" s="151"/>
      <c r="M95" s="151"/>
      <c r="N95" s="151"/>
      <c r="O95" s="151"/>
      <c r="P95" s="153"/>
      <c r="Q95" s="151"/>
      <c r="R95" s="151"/>
      <c r="S95" s="151"/>
      <c r="T95" s="151"/>
      <c r="U95" s="151"/>
      <c r="V95" s="151"/>
      <c r="W95" s="151"/>
      <c r="X95" s="151"/>
      <c r="Y95" s="151"/>
      <c r="Z95" s="151"/>
    </row>
    <row r="96" hidden="1" spans="1:26">
      <c r="A96" s="149" t="s">
        <v>2783</v>
      </c>
      <c r="B96" s="151"/>
      <c r="C96" s="151"/>
      <c r="D96" s="151"/>
      <c r="E96" s="151"/>
      <c r="F96" s="151"/>
      <c r="G96" s="151"/>
      <c r="H96" s="151"/>
      <c r="I96" s="151"/>
      <c r="J96" s="151"/>
      <c r="K96" s="151"/>
      <c r="L96" s="151"/>
      <c r="M96" s="151"/>
      <c r="N96" s="151"/>
      <c r="O96" s="151"/>
      <c r="P96" s="153"/>
      <c r="Q96" s="151"/>
      <c r="R96" s="151"/>
      <c r="S96" s="151"/>
      <c r="T96" s="151"/>
      <c r="U96" s="151"/>
      <c r="V96" s="151"/>
      <c r="W96" s="151"/>
      <c r="X96" s="151"/>
      <c r="Y96" s="151"/>
      <c r="Z96" s="151"/>
    </row>
    <row r="97" hidden="1" spans="1:26">
      <c r="A97" s="149" t="s">
        <v>2784</v>
      </c>
      <c r="B97" s="151"/>
      <c r="C97" s="151"/>
      <c r="D97" s="151"/>
      <c r="E97" s="151"/>
      <c r="F97" s="151"/>
      <c r="G97" s="151"/>
      <c r="H97" s="151"/>
      <c r="I97" s="151"/>
      <c r="J97" s="151"/>
      <c r="K97" s="151"/>
      <c r="L97" s="151"/>
      <c r="M97" s="151"/>
      <c r="N97" s="151"/>
      <c r="O97" s="151"/>
      <c r="P97" s="153"/>
      <c r="Q97" s="151"/>
      <c r="R97" s="151"/>
      <c r="S97" s="151"/>
      <c r="T97" s="151"/>
      <c r="U97" s="151"/>
      <c r="V97" s="151"/>
      <c r="W97" s="151"/>
      <c r="X97" s="151"/>
      <c r="Y97" s="151"/>
      <c r="Z97" s="151"/>
    </row>
    <row r="98" hidden="1" spans="1:26">
      <c r="A98" s="149" t="s">
        <v>2785</v>
      </c>
      <c r="B98" s="151"/>
      <c r="C98" s="151"/>
      <c r="D98" s="151"/>
      <c r="E98" s="151"/>
      <c r="F98" s="151"/>
      <c r="G98" s="151"/>
      <c r="H98" s="151"/>
      <c r="I98" s="151"/>
      <c r="J98" s="151"/>
      <c r="K98" s="151"/>
      <c r="L98" s="151"/>
      <c r="M98" s="151"/>
      <c r="N98" s="151"/>
      <c r="O98" s="151"/>
      <c r="P98" s="153"/>
      <c r="Q98" s="151"/>
      <c r="R98" s="151"/>
      <c r="S98" s="151"/>
      <c r="T98" s="151"/>
      <c r="U98" s="151"/>
      <c r="V98" s="151"/>
      <c r="W98" s="151"/>
      <c r="X98" s="151"/>
      <c r="Y98" s="151"/>
      <c r="Z98" s="151"/>
    </row>
    <row r="99" hidden="1" spans="1:26">
      <c r="A99" s="149" t="s">
        <v>2786</v>
      </c>
      <c r="B99" s="151"/>
      <c r="C99" s="151"/>
      <c r="D99" s="151"/>
      <c r="E99" s="151"/>
      <c r="F99" s="151"/>
      <c r="G99" s="151"/>
      <c r="H99" s="151"/>
      <c r="I99" s="151"/>
      <c r="J99" s="151"/>
      <c r="K99" s="151"/>
      <c r="L99" s="151"/>
      <c r="M99" s="151"/>
      <c r="N99" s="151"/>
      <c r="O99" s="151"/>
      <c r="P99" s="153"/>
      <c r="Q99" s="151"/>
      <c r="R99" s="151"/>
      <c r="S99" s="151"/>
      <c r="T99" s="151"/>
      <c r="U99" s="151"/>
      <c r="V99" s="151"/>
      <c r="W99" s="151"/>
      <c r="X99" s="151"/>
      <c r="Y99" s="151"/>
      <c r="Z99" s="151"/>
    </row>
    <row r="100" hidden="1" spans="1:26">
      <c r="A100" s="149" t="s">
        <v>2787</v>
      </c>
      <c r="B100" s="151"/>
      <c r="C100" s="151"/>
      <c r="D100" s="151"/>
      <c r="E100" s="151"/>
      <c r="F100" s="151"/>
      <c r="G100" s="151"/>
      <c r="H100" s="151"/>
      <c r="I100" s="151"/>
      <c r="J100" s="151"/>
      <c r="K100" s="151"/>
      <c r="L100" s="151"/>
      <c r="M100" s="151"/>
      <c r="N100" s="151"/>
      <c r="O100" s="151"/>
      <c r="P100" s="153"/>
      <c r="Q100" s="151"/>
      <c r="R100" s="151"/>
      <c r="S100" s="151"/>
      <c r="T100" s="151"/>
      <c r="U100" s="151"/>
      <c r="V100" s="151"/>
      <c r="W100" s="151"/>
      <c r="X100" s="151"/>
      <c r="Y100" s="151"/>
      <c r="Z100" s="151"/>
    </row>
    <row r="101" hidden="1" spans="1:26">
      <c r="A101" s="149" t="s">
        <v>2788</v>
      </c>
      <c r="B101" s="151"/>
      <c r="C101" s="151"/>
      <c r="D101" s="151"/>
      <c r="E101" s="151"/>
      <c r="F101" s="151"/>
      <c r="G101" s="151"/>
      <c r="H101" s="151"/>
      <c r="I101" s="151"/>
      <c r="J101" s="151"/>
      <c r="K101" s="151"/>
      <c r="L101" s="151"/>
      <c r="M101" s="151"/>
      <c r="N101" s="151"/>
      <c r="O101" s="151"/>
      <c r="P101" s="153"/>
      <c r="Q101" s="151"/>
      <c r="R101" s="151"/>
      <c r="S101" s="151"/>
      <c r="T101" s="151"/>
      <c r="U101" s="151"/>
      <c r="V101" s="151"/>
      <c r="W101" s="151"/>
      <c r="X101" s="151"/>
      <c r="Y101" s="151"/>
      <c r="Z101" s="151"/>
    </row>
    <row r="102" hidden="1" spans="1:26">
      <c r="A102" s="149" t="s">
        <v>2789</v>
      </c>
      <c r="B102" s="151"/>
      <c r="C102" s="151"/>
      <c r="D102" s="151"/>
      <c r="E102" s="151"/>
      <c r="F102" s="151"/>
      <c r="G102" s="151"/>
      <c r="H102" s="151"/>
      <c r="I102" s="151"/>
      <c r="J102" s="151"/>
      <c r="K102" s="151"/>
      <c r="L102" s="151"/>
      <c r="M102" s="151"/>
      <c r="N102" s="151"/>
      <c r="O102" s="151"/>
      <c r="P102" s="153"/>
      <c r="Q102" s="151"/>
      <c r="R102" s="151"/>
      <c r="S102" s="151"/>
      <c r="T102" s="151"/>
      <c r="U102" s="151"/>
      <c r="V102" s="151"/>
      <c r="W102" s="151"/>
      <c r="X102" s="151"/>
      <c r="Y102" s="151"/>
      <c r="Z102" s="151"/>
    </row>
    <row r="103" hidden="1" spans="1:26">
      <c r="A103" s="149" t="s">
        <v>2790</v>
      </c>
      <c r="B103" s="151"/>
      <c r="C103" s="151"/>
      <c r="D103" s="151"/>
      <c r="E103" s="151"/>
      <c r="F103" s="151"/>
      <c r="G103" s="151"/>
      <c r="H103" s="151"/>
      <c r="I103" s="151"/>
      <c r="J103" s="151"/>
      <c r="K103" s="151"/>
      <c r="L103" s="151"/>
      <c r="M103" s="151"/>
      <c r="N103" s="151"/>
      <c r="O103" s="151"/>
      <c r="P103" s="153"/>
      <c r="Q103" s="151"/>
      <c r="R103" s="151"/>
      <c r="S103" s="151"/>
      <c r="T103" s="151"/>
      <c r="U103" s="151"/>
      <c r="V103" s="151"/>
      <c r="W103" s="151"/>
      <c r="X103" s="151"/>
      <c r="Y103" s="151"/>
      <c r="Z103" s="151"/>
    </row>
    <row r="104" hidden="1" spans="1:26">
      <c r="A104" s="149" t="s">
        <v>2791</v>
      </c>
      <c r="B104" s="151"/>
      <c r="C104" s="151"/>
      <c r="D104" s="151"/>
      <c r="E104" s="151"/>
      <c r="F104" s="151"/>
      <c r="G104" s="151"/>
      <c r="H104" s="151"/>
      <c r="I104" s="151"/>
      <c r="J104" s="151"/>
      <c r="K104" s="151"/>
      <c r="L104" s="151"/>
      <c r="M104" s="151"/>
      <c r="N104" s="151"/>
      <c r="O104" s="151"/>
      <c r="P104" s="153"/>
      <c r="Q104" s="151"/>
      <c r="R104" s="151"/>
      <c r="S104" s="151"/>
      <c r="T104" s="151"/>
      <c r="U104" s="151"/>
      <c r="V104" s="151"/>
      <c r="W104" s="151"/>
      <c r="X104" s="151"/>
      <c r="Y104" s="151"/>
      <c r="Z104" s="151"/>
    </row>
    <row r="105" hidden="1" spans="1:26">
      <c r="A105" s="149" t="s">
        <v>2792</v>
      </c>
      <c r="B105" s="151"/>
      <c r="C105" s="151"/>
      <c r="D105" s="151"/>
      <c r="E105" s="151"/>
      <c r="F105" s="151"/>
      <c r="G105" s="151"/>
      <c r="H105" s="151"/>
      <c r="I105" s="151"/>
      <c r="J105" s="151"/>
      <c r="K105" s="151"/>
      <c r="L105" s="151"/>
      <c r="M105" s="151"/>
      <c r="N105" s="151"/>
      <c r="O105" s="151"/>
      <c r="P105" s="153"/>
      <c r="Q105" s="151"/>
      <c r="R105" s="151"/>
      <c r="S105" s="151"/>
      <c r="T105" s="151"/>
      <c r="U105" s="151"/>
      <c r="V105" s="151"/>
      <c r="W105" s="151"/>
      <c r="X105" s="151"/>
      <c r="Y105" s="151"/>
      <c r="Z105" s="151"/>
    </row>
    <row r="106" hidden="1" spans="1:26">
      <c r="A106" s="149" t="s">
        <v>2793</v>
      </c>
      <c r="B106" s="151"/>
      <c r="C106" s="151"/>
      <c r="D106" s="151"/>
      <c r="E106" s="151"/>
      <c r="F106" s="151"/>
      <c r="G106" s="151"/>
      <c r="H106" s="151"/>
      <c r="I106" s="151"/>
      <c r="J106" s="151"/>
      <c r="K106" s="151"/>
      <c r="L106" s="151"/>
      <c r="M106" s="151"/>
      <c r="N106" s="151"/>
      <c r="O106" s="151"/>
      <c r="P106" s="153"/>
      <c r="Q106" s="151"/>
      <c r="R106" s="151"/>
      <c r="S106" s="151"/>
      <c r="T106" s="151"/>
      <c r="U106" s="151"/>
      <c r="V106" s="151"/>
      <c r="W106" s="151"/>
      <c r="X106" s="151"/>
      <c r="Y106" s="151"/>
      <c r="Z106" s="151"/>
    </row>
    <row r="107" hidden="1" spans="1:26">
      <c r="A107" s="149" t="s">
        <v>2794</v>
      </c>
      <c r="B107" s="151"/>
      <c r="C107" s="151"/>
      <c r="D107" s="151"/>
      <c r="E107" s="151"/>
      <c r="F107" s="151"/>
      <c r="G107" s="151"/>
      <c r="H107" s="151"/>
      <c r="I107" s="151"/>
      <c r="J107" s="151"/>
      <c r="K107" s="151"/>
      <c r="L107" s="151"/>
      <c r="M107" s="151"/>
      <c r="N107" s="151"/>
      <c r="O107" s="151"/>
      <c r="P107" s="153"/>
      <c r="Q107" s="151"/>
      <c r="R107" s="151"/>
      <c r="S107" s="151"/>
      <c r="T107" s="151"/>
      <c r="U107" s="151"/>
      <c r="V107" s="151"/>
      <c r="W107" s="151"/>
      <c r="X107" s="151"/>
      <c r="Y107" s="151"/>
      <c r="Z107" s="151"/>
    </row>
    <row r="108" hidden="1" spans="1:26">
      <c r="A108" s="149" t="s">
        <v>2795</v>
      </c>
      <c r="B108" s="151"/>
      <c r="C108" s="151"/>
      <c r="D108" s="151"/>
      <c r="E108" s="151"/>
      <c r="F108" s="151"/>
      <c r="G108" s="151"/>
      <c r="H108" s="151"/>
      <c r="I108" s="151"/>
      <c r="J108" s="151"/>
      <c r="K108" s="151"/>
      <c r="L108" s="151"/>
      <c r="M108" s="151"/>
      <c r="N108" s="151"/>
      <c r="O108" s="151"/>
      <c r="P108" s="153"/>
      <c r="Q108" s="151"/>
      <c r="R108" s="151"/>
      <c r="S108" s="151"/>
      <c r="T108" s="151"/>
      <c r="U108" s="151"/>
      <c r="V108" s="151"/>
      <c r="W108" s="151"/>
      <c r="X108" s="151"/>
      <c r="Y108" s="151"/>
      <c r="Z108" s="151"/>
    </row>
    <row r="109" hidden="1" spans="1:26">
      <c r="A109" s="149" t="s">
        <v>2796</v>
      </c>
      <c r="B109" s="151"/>
      <c r="C109" s="151"/>
      <c r="D109" s="151"/>
      <c r="E109" s="151"/>
      <c r="F109" s="151"/>
      <c r="G109" s="151"/>
      <c r="H109" s="151"/>
      <c r="I109" s="151"/>
      <c r="J109" s="151"/>
      <c r="K109" s="151"/>
      <c r="L109" s="151"/>
      <c r="M109" s="151"/>
      <c r="N109" s="151"/>
      <c r="O109" s="151"/>
      <c r="P109" s="153"/>
      <c r="Q109" s="151"/>
      <c r="R109" s="151"/>
      <c r="S109" s="151"/>
      <c r="T109" s="151"/>
      <c r="U109" s="151"/>
      <c r="V109" s="151"/>
      <c r="W109" s="151"/>
      <c r="X109" s="151"/>
      <c r="Y109" s="151"/>
      <c r="Z109" s="151"/>
    </row>
    <row r="110" hidden="1" spans="1:26">
      <c r="A110" s="149" t="s">
        <v>2797</v>
      </c>
      <c r="B110" s="151"/>
      <c r="C110" s="151"/>
      <c r="D110" s="151"/>
      <c r="E110" s="151"/>
      <c r="F110" s="151"/>
      <c r="G110" s="151"/>
      <c r="H110" s="151"/>
      <c r="I110" s="151"/>
      <c r="J110" s="151"/>
      <c r="K110" s="151"/>
      <c r="L110" s="151"/>
      <c r="M110" s="151"/>
      <c r="N110" s="151"/>
      <c r="O110" s="151"/>
      <c r="P110" s="153"/>
      <c r="Q110" s="151"/>
      <c r="R110" s="151"/>
      <c r="S110" s="151"/>
      <c r="T110" s="151"/>
      <c r="U110" s="151"/>
      <c r="V110" s="151"/>
      <c r="W110" s="151"/>
      <c r="X110" s="151"/>
      <c r="Y110" s="151"/>
      <c r="Z110" s="151"/>
    </row>
    <row r="111" hidden="1" spans="1:26">
      <c r="A111" s="149" t="s">
        <v>2798</v>
      </c>
      <c r="B111" s="151"/>
      <c r="C111" s="151"/>
      <c r="D111" s="151"/>
      <c r="E111" s="151"/>
      <c r="F111" s="151"/>
      <c r="G111" s="151"/>
      <c r="H111" s="151"/>
      <c r="I111" s="151"/>
      <c r="J111" s="151"/>
      <c r="K111" s="151"/>
      <c r="L111" s="151"/>
      <c r="M111" s="151"/>
      <c r="N111" s="151"/>
      <c r="O111" s="151"/>
      <c r="P111" s="153"/>
      <c r="Q111" s="151"/>
      <c r="R111" s="151"/>
      <c r="S111" s="151"/>
      <c r="T111" s="151"/>
      <c r="U111" s="151"/>
      <c r="V111" s="151"/>
      <c r="W111" s="151"/>
      <c r="X111" s="151"/>
      <c r="Y111" s="151"/>
      <c r="Z111" s="151"/>
    </row>
    <row r="112" hidden="1" spans="1:26">
      <c r="A112" s="149" t="s">
        <v>2799</v>
      </c>
      <c r="B112" s="151"/>
      <c r="C112" s="151"/>
      <c r="D112" s="151"/>
      <c r="E112" s="151"/>
      <c r="F112" s="151"/>
      <c r="G112" s="151"/>
      <c r="H112" s="151"/>
      <c r="I112" s="151"/>
      <c r="J112" s="151"/>
      <c r="K112" s="151"/>
      <c r="L112" s="151"/>
      <c r="M112" s="151"/>
      <c r="N112" s="151"/>
      <c r="O112" s="151"/>
      <c r="P112" s="153"/>
      <c r="Q112" s="151"/>
      <c r="R112" s="151"/>
      <c r="S112" s="151"/>
      <c r="T112" s="151"/>
      <c r="U112" s="151"/>
      <c r="V112" s="151"/>
      <c r="W112" s="151"/>
      <c r="X112" s="151"/>
      <c r="Y112" s="151"/>
      <c r="Z112" s="151"/>
    </row>
    <row r="113" hidden="1" spans="1:26">
      <c r="A113" s="149" t="s">
        <v>2800</v>
      </c>
      <c r="B113" s="151"/>
      <c r="C113" s="151"/>
      <c r="D113" s="151"/>
      <c r="E113" s="151"/>
      <c r="F113" s="151"/>
      <c r="G113" s="151"/>
      <c r="H113" s="151"/>
      <c r="I113" s="151"/>
      <c r="J113" s="151"/>
      <c r="K113" s="151"/>
      <c r="L113" s="151"/>
      <c r="M113" s="151"/>
      <c r="N113" s="151"/>
      <c r="O113" s="151"/>
      <c r="P113" s="153"/>
      <c r="Q113" s="151"/>
      <c r="R113" s="151"/>
      <c r="S113" s="151"/>
      <c r="T113" s="151"/>
      <c r="U113" s="151"/>
      <c r="V113" s="151"/>
      <c r="W113" s="151"/>
      <c r="X113" s="151"/>
      <c r="Y113" s="151"/>
      <c r="Z113" s="151"/>
    </row>
    <row r="114" hidden="1" spans="1:26">
      <c r="A114" s="149" t="s">
        <v>2801</v>
      </c>
      <c r="B114" s="151"/>
      <c r="C114" s="151"/>
      <c r="D114" s="151"/>
      <c r="E114" s="151"/>
      <c r="F114" s="151"/>
      <c r="G114" s="151"/>
      <c r="H114" s="151"/>
      <c r="I114" s="151"/>
      <c r="J114" s="151"/>
      <c r="K114" s="151"/>
      <c r="L114" s="151"/>
      <c r="M114" s="151"/>
      <c r="N114" s="151"/>
      <c r="O114" s="151"/>
      <c r="P114" s="153"/>
      <c r="Q114" s="151"/>
      <c r="R114" s="151"/>
      <c r="S114" s="151"/>
      <c r="T114" s="151"/>
      <c r="U114" s="151"/>
      <c r="V114" s="151"/>
      <c r="W114" s="151"/>
      <c r="X114" s="151"/>
      <c r="Y114" s="151"/>
      <c r="Z114" s="151"/>
    </row>
    <row r="115" hidden="1" spans="1:26">
      <c r="A115" s="149" t="s">
        <v>2802</v>
      </c>
      <c r="B115" s="151"/>
      <c r="C115" s="151"/>
      <c r="D115" s="151"/>
      <c r="E115" s="151"/>
      <c r="F115" s="151"/>
      <c r="G115" s="151"/>
      <c r="H115" s="151"/>
      <c r="I115" s="151"/>
      <c r="J115" s="151"/>
      <c r="K115" s="151"/>
      <c r="L115" s="151"/>
      <c r="M115" s="151"/>
      <c r="N115" s="151"/>
      <c r="O115" s="151"/>
      <c r="P115" s="153"/>
      <c r="Q115" s="151"/>
      <c r="R115" s="151"/>
      <c r="S115" s="151"/>
      <c r="T115" s="151"/>
      <c r="U115" s="151"/>
      <c r="V115" s="151"/>
      <c r="W115" s="151"/>
      <c r="X115" s="151"/>
      <c r="Y115" s="151"/>
      <c r="Z115" s="151"/>
    </row>
    <row r="116" hidden="1" spans="1:26">
      <c r="A116" s="149" t="s">
        <v>2803</v>
      </c>
      <c r="B116" s="151"/>
      <c r="C116" s="151"/>
      <c r="D116" s="151"/>
      <c r="E116" s="151"/>
      <c r="F116" s="151"/>
      <c r="G116" s="151"/>
      <c r="H116" s="151"/>
      <c r="I116" s="151"/>
      <c r="J116" s="151"/>
      <c r="K116" s="151"/>
      <c r="L116" s="151"/>
      <c r="M116" s="151"/>
      <c r="N116" s="151"/>
      <c r="O116" s="151"/>
      <c r="P116" s="153"/>
      <c r="Q116" s="151"/>
      <c r="R116" s="151"/>
      <c r="S116" s="151"/>
      <c r="T116" s="151"/>
      <c r="U116" s="151"/>
      <c r="V116" s="151"/>
      <c r="W116" s="151"/>
      <c r="X116" s="151"/>
      <c r="Y116" s="151"/>
      <c r="Z116" s="151"/>
    </row>
    <row r="117" hidden="1" spans="1:26">
      <c r="A117" s="149" t="s">
        <v>2804</v>
      </c>
      <c r="B117" s="151"/>
      <c r="C117" s="151"/>
      <c r="D117" s="151"/>
      <c r="E117" s="151"/>
      <c r="F117" s="151"/>
      <c r="G117" s="151"/>
      <c r="H117" s="151"/>
      <c r="I117" s="151"/>
      <c r="J117" s="151"/>
      <c r="K117" s="151"/>
      <c r="L117" s="151"/>
      <c r="M117" s="151"/>
      <c r="N117" s="151"/>
      <c r="O117" s="151"/>
      <c r="P117" s="153"/>
      <c r="Q117" s="151"/>
      <c r="R117" s="151"/>
      <c r="S117" s="151"/>
      <c r="T117" s="151"/>
      <c r="U117" s="151"/>
      <c r="V117" s="151"/>
      <c r="W117" s="151"/>
      <c r="X117" s="151"/>
      <c r="Y117" s="151"/>
      <c r="Z117" s="151"/>
    </row>
    <row r="118" hidden="1" spans="1:26">
      <c r="A118" s="149" t="s">
        <v>2805</v>
      </c>
      <c r="B118" s="151"/>
      <c r="C118" s="151"/>
      <c r="D118" s="151"/>
      <c r="E118" s="151"/>
      <c r="F118" s="151"/>
      <c r="G118" s="151"/>
      <c r="H118" s="151"/>
      <c r="I118" s="151"/>
      <c r="J118" s="151"/>
      <c r="K118" s="151"/>
      <c r="L118" s="151"/>
      <c r="M118" s="151"/>
      <c r="N118" s="151"/>
      <c r="O118" s="151"/>
      <c r="P118" s="153"/>
      <c r="Q118" s="151"/>
      <c r="R118" s="151"/>
      <c r="S118" s="151"/>
      <c r="T118" s="151"/>
      <c r="U118" s="151"/>
      <c r="V118" s="151"/>
      <c r="W118" s="151"/>
      <c r="X118" s="151"/>
      <c r="Y118" s="151"/>
      <c r="Z118" s="151"/>
    </row>
    <row r="119" hidden="1" spans="1:26">
      <c r="A119" s="149" t="s">
        <v>2806</v>
      </c>
      <c r="B119" s="151"/>
      <c r="C119" s="151"/>
      <c r="D119" s="151"/>
      <c r="E119" s="151"/>
      <c r="F119" s="151"/>
      <c r="G119" s="151"/>
      <c r="H119" s="151"/>
      <c r="I119" s="151"/>
      <c r="J119" s="151"/>
      <c r="K119" s="151"/>
      <c r="L119" s="151"/>
      <c r="M119" s="151"/>
      <c r="N119" s="151"/>
      <c r="O119" s="151"/>
      <c r="P119" s="153"/>
      <c r="Q119" s="151"/>
      <c r="R119" s="151"/>
      <c r="S119" s="151"/>
      <c r="T119" s="151"/>
      <c r="U119" s="151"/>
      <c r="V119" s="151"/>
      <c r="W119" s="151"/>
      <c r="X119" s="151"/>
      <c r="Y119" s="151"/>
      <c r="Z119" s="151"/>
    </row>
    <row r="120" hidden="1" spans="1:26">
      <c r="A120" s="149" t="s">
        <v>2807</v>
      </c>
      <c r="B120" s="151"/>
      <c r="C120" s="151"/>
      <c r="D120" s="151"/>
      <c r="E120" s="151"/>
      <c r="F120" s="151"/>
      <c r="G120" s="151"/>
      <c r="H120" s="151"/>
      <c r="I120" s="151"/>
      <c r="J120" s="151"/>
      <c r="K120" s="151"/>
      <c r="L120" s="151"/>
      <c r="M120" s="151"/>
      <c r="N120" s="151"/>
      <c r="O120" s="151"/>
      <c r="P120" s="153"/>
      <c r="Q120" s="151"/>
      <c r="R120" s="151"/>
      <c r="S120" s="151"/>
      <c r="T120" s="151"/>
      <c r="U120" s="151"/>
      <c r="V120" s="151"/>
      <c r="W120" s="151"/>
      <c r="X120" s="151"/>
      <c r="Y120" s="151"/>
      <c r="Z120" s="151"/>
    </row>
    <row r="121" hidden="1" spans="1:26">
      <c r="A121" s="149" t="s">
        <v>2808</v>
      </c>
      <c r="B121" s="151"/>
      <c r="C121" s="151"/>
      <c r="D121" s="151"/>
      <c r="E121" s="151"/>
      <c r="F121" s="151"/>
      <c r="G121" s="151"/>
      <c r="H121" s="151"/>
      <c r="I121" s="151"/>
      <c r="J121" s="151"/>
      <c r="K121" s="151"/>
      <c r="L121" s="151"/>
      <c r="M121" s="151"/>
      <c r="N121" s="151"/>
      <c r="O121" s="151"/>
      <c r="P121" s="153"/>
      <c r="Q121" s="151"/>
      <c r="R121" s="151"/>
      <c r="S121" s="151"/>
      <c r="T121" s="151"/>
      <c r="U121" s="151"/>
      <c r="V121" s="151"/>
      <c r="W121" s="151"/>
      <c r="X121" s="151"/>
      <c r="Y121" s="151"/>
      <c r="Z121" s="151"/>
    </row>
    <row r="122" hidden="1" spans="1:26">
      <c r="A122" s="149" t="s">
        <v>2809</v>
      </c>
      <c r="B122" s="151"/>
      <c r="C122" s="151"/>
      <c r="D122" s="151"/>
      <c r="E122" s="151"/>
      <c r="F122" s="151"/>
      <c r="G122" s="151"/>
      <c r="H122" s="151"/>
      <c r="I122" s="151"/>
      <c r="J122" s="151"/>
      <c r="K122" s="151"/>
      <c r="L122" s="151"/>
      <c r="M122" s="151"/>
      <c r="N122" s="151"/>
      <c r="O122" s="151"/>
      <c r="P122" s="153"/>
      <c r="Q122" s="151"/>
      <c r="R122" s="151"/>
      <c r="S122" s="151"/>
      <c r="T122" s="151"/>
      <c r="U122" s="151"/>
      <c r="V122" s="151"/>
      <c r="W122" s="151"/>
      <c r="X122" s="151"/>
      <c r="Y122" s="151"/>
      <c r="Z122" s="151"/>
    </row>
    <row r="123" hidden="1" spans="1:26">
      <c r="A123" s="149" t="s">
        <v>2810</v>
      </c>
      <c r="B123" s="151"/>
      <c r="C123" s="151"/>
      <c r="D123" s="151"/>
      <c r="E123" s="151"/>
      <c r="F123" s="151"/>
      <c r="G123" s="151"/>
      <c r="H123" s="151"/>
      <c r="I123" s="151"/>
      <c r="J123" s="151"/>
      <c r="K123" s="151"/>
      <c r="L123" s="151"/>
      <c r="M123" s="151"/>
      <c r="N123" s="151"/>
      <c r="O123" s="151"/>
      <c r="P123" s="153"/>
      <c r="Q123" s="151"/>
      <c r="R123" s="151"/>
      <c r="S123" s="151"/>
      <c r="T123" s="151"/>
      <c r="U123" s="151"/>
      <c r="V123" s="151"/>
      <c r="W123" s="151"/>
      <c r="X123" s="151"/>
      <c r="Y123" s="151"/>
      <c r="Z123" s="151"/>
    </row>
    <row r="124" hidden="1" spans="1:26">
      <c r="A124" s="149" t="s">
        <v>2811</v>
      </c>
      <c r="B124" s="151"/>
      <c r="C124" s="151"/>
      <c r="D124" s="151"/>
      <c r="E124" s="151"/>
      <c r="F124" s="151"/>
      <c r="G124" s="151"/>
      <c r="H124" s="151"/>
      <c r="I124" s="151"/>
      <c r="J124" s="151"/>
      <c r="K124" s="151"/>
      <c r="L124" s="151"/>
      <c r="M124" s="151"/>
      <c r="N124" s="151"/>
      <c r="O124" s="151"/>
      <c r="P124" s="153"/>
      <c r="Q124" s="151"/>
      <c r="R124" s="151"/>
      <c r="S124" s="151"/>
      <c r="T124" s="151"/>
      <c r="U124" s="151"/>
      <c r="V124" s="151"/>
      <c r="W124" s="151"/>
      <c r="X124" s="151"/>
      <c r="Y124" s="151"/>
      <c r="Z124" s="151"/>
    </row>
    <row r="125" hidden="1" spans="1:26">
      <c r="A125" s="149" t="s">
        <v>2812</v>
      </c>
      <c r="B125" s="151"/>
      <c r="C125" s="151"/>
      <c r="D125" s="151"/>
      <c r="E125" s="151"/>
      <c r="F125" s="151"/>
      <c r="G125" s="151"/>
      <c r="H125" s="151"/>
      <c r="I125" s="151"/>
      <c r="J125" s="151"/>
      <c r="K125" s="151"/>
      <c r="L125" s="151"/>
      <c r="M125" s="151"/>
      <c r="N125" s="151"/>
      <c r="O125" s="151"/>
      <c r="P125" s="153"/>
      <c r="Q125" s="151"/>
      <c r="R125" s="151"/>
      <c r="S125" s="151"/>
      <c r="T125" s="151"/>
      <c r="U125" s="151"/>
      <c r="V125" s="151"/>
      <c r="W125" s="151"/>
      <c r="X125" s="151"/>
      <c r="Y125" s="151"/>
      <c r="Z125" s="151"/>
    </row>
    <row r="126" hidden="1" spans="1:26">
      <c r="A126" s="149" t="s">
        <v>2813</v>
      </c>
      <c r="B126" s="151"/>
      <c r="C126" s="151"/>
      <c r="D126" s="151"/>
      <c r="E126" s="151"/>
      <c r="F126" s="151"/>
      <c r="G126" s="151"/>
      <c r="H126" s="151"/>
      <c r="I126" s="151"/>
      <c r="J126" s="151"/>
      <c r="K126" s="151"/>
      <c r="L126" s="151"/>
      <c r="M126" s="151"/>
      <c r="N126" s="151"/>
      <c r="O126" s="151"/>
      <c r="P126" s="153"/>
      <c r="Q126" s="151"/>
      <c r="R126" s="151"/>
      <c r="S126" s="151"/>
      <c r="T126" s="151"/>
      <c r="U126" s="151"/>
      <c r="V126" s="151"/>
      <c r="W126" s="151"/>
      <c r="X126" s="151"/>
      <c r="Y126" s="151"/>
      <c r="Z126" s="151"/>
    </row>
    <row r="127" hidden="1" spans="1:26">
      <c r="A127" s="149" t="s">
        <v>2814</v>
      </c>
      <c r="B127" s="151"/>
      <c r="C127" s="151"/>
      <c r="D127" s="151"/>
      <c r="E127" s="151"/>
      <c r="F127" s="151"/>
      <c r="G127" s="151"/>
      <c r="H127" s="151"/>
      <c r="I127" s="151"/>
      <c r="J127" s="151"/>
      <c r="K127" s="151"/>
      <c r="L127" s="151"/>
      <c r="M127" s="151"/>
      <c r="N127" s="151"/>
      <c r="O127" s="151"/>
      <c r="P127" s="153"/>
      <c r="Q127" s="151"/>
      <c r="R127" s="151"/>
      <c r="S127" s="151"/>
      <c r="T127" s="151"/>
      <c r="U127" s="151"/>
      <c r="V127" s="151"/>
      <c r="W127" s="151"/>
      <c r="X127" s="151"/>
      <c r="Y127" s="151"/>
      <c r="Z127" s="151"/>
    </row>
    <row r="128" hidden="1" spans="1:26">
      <c r="A128" s="149" t="s">
        <v>2815</v>
      </c>
      <c r="B128" s="151"/>
      <c r="C128" s="151"/>
      <c r="D128" s="151"/>
      <c r="E128" s="151"/>
      <c r="F128" s="151"/>
      <c r="G128" s="151"/>
      <c r="H128" s="151"/>
      <c r="I128" s="151"/>
      <c r="J128" s="151"/>
      <c r="K128" s="151"/>
      <c r="L128" s="151"/>
      <c r="M128" s="151"/>
      <c r="N128" s="151"/>
      <c r="O128" s="151"/>
      <c r="P128" s="153"/>
      <c r="Q128" s="151"/>
      <c r="R128" s="151"/>
      <c r="S128" s="151"/>
      <c r="T128" s="151"/>
      <c r="U128" s="151"/>
      <c r="V128" s="151"/>
      <c r="W128" s="151"/>
      <c r="X128" s="151"/>
      <c r="Y128" s="151"/>
      <c r="Z128" s="151"/>
    </row>
    <row r="129" hidden="1" spans="1:26">
      <c r="A129" s="149" t="s">
        <v>2816</v>
      </c>
      <c r="B129" s="151"/>
      <c r="C129" s="151"/>
      <c r="D129" s="151"/>
      <c r="E129" s="151"/>
      <c r="F129" s="151"/>
      <c r="G129" s="151"/>
      <c r="H129" s="151"/>
      <c r="I129" s="151"/>
      <c r="J129" s="151"/>
      <c r="K129" s="151"/>
      <c r="L129" s="151"/>
      <c r="M129" s="151"/>
      <c r="N129" s="151"/>
      <c r="O129" s="151"/>
      <c r="P129" s="153"/>
      <c r="Q129" s="151"/>
      <c r="R129" s="151"/>
      <c r="S129" s="151"/>
      <c r="T129" s="151"/>
      <c r="U129" s="151"/>
      <c r="V129" s="151"/>
      <c r="W129" s="151"/>
      <c r="X129" s="151"/>
      <c r="Y129" s="151"/>
      <c r="Z129" s="151"/>
    </row>
    <row r="130" hidden="1" spans="1:26">
      <c r="A130" s="149" t="s">
        <v>2817</v>
      </c>
      <c r="B130" s="151"/>
      <c r="C130" s="151"/>
      <c r="D130" s="151"/>
      <c r="E130" s="151"/>
      <c r="F130" s="151"/>
      <c r="G130" s="151"/>
      <c r="H130" s="151"/>
      <c r="I130" s="151"/>
      <c r="J130" s="151"/>
      <c r="K130" s="151"/>
      <c r="L130" s="151"/>
      <c r="M130" s="151"/>
      <c r="N130" s="151"/>
      <c r="O130" s="151"/>
      <c r="P130" s="153"/>
      <c r="Q130" s="151"/>
      <c r="R130" s="151"/>
      <c r="S130" s="151"/>
      <c r="T130" s="151"/>
      <c r="U130" s="151"/>
      <c r="V130" s="151"/>
      <c r="W130" s="151"/>
      <c r="X130" s="151"/>
      <c r="Y130" s="151"/>
      <c r="Z130" s="151"/>
    </row>
    <row r="131" hidden="1" spans="1:26">
      <c r="A131" s="149" t="s">
        <v>2818</v>
      </c>
      <c r="B131" s="151"/>
      <c r="C131" s="151"/>
      <c r="D131" s="151"/>
      <c r="E131" s="151"/>
      <c r="F131" s="151"/>
      <c r="G131" s="151"/>
      <c r="H131" s="151"/>
      <c r="I131" s="151"/>
      <c r="J131" s="151"/>
      <c r="K131" s="151"/>
      <c r="L131" s="151"/>
      <c r="M131" s="151"/>
      <c r="N131" s="151"/>
      <c r="O131" s="151"/>
      <c r="P131" s="153"/>
      <c r="Q131" s="151"/>
      <c r="R131" s="151"/>
      <c r="S131" s="151"/>
      <c r="T131" s="151"/>
      <c r="U131" s="151"/>
      <c r="V131" s="151"/>
      <c r="W131" s="151"/>
      <c r="X131" s="151"/>
      <c r="Y131" s="151"/>
      <c r="Z131" s="151"/>
    </row>
    <row r="132" hidden="1" spans="1:26">
      <c r="A132" s="149" t="s">
        <v>2819</v>
      </c>
      <c r="B132" s="151"/>
      <c r="C132" s="151"/>
      <c r="D132" s="151"/>
      <c r="E132" s="151"/>
      <c r="F132" s="151"/>
      <c r="G132" s="151"/>
      <c r="H132" s="151"/>
      <c r="I132" s="151"/>
      <c r="J132" s="151"/>
      <c r="K132" s="151"/>
      <c r="L132" s="151"/>
      <c r="M132" s="151"/>
      <c r="N132" s="151"/>
      <c r="O132" s="151"/>
      <c r="P132" s="153"/>
      <c r="Q132" s="151"/>
      <c r="R132" s="151"/>
      <c r="S132" s="151"/>
      <c r="T132" s="151"/>
      <c r="U132" s="151"/>
      <c r="V132" s="151"/>
      <c r="W132" s="151"/>
      <c r="X132" s="151"/>
      <c r="Y132" s="151"/>
      <c r="Z132" s="151"/>
    </row>
    <row r="133" hidden="1" spans="1:26">
      <c r="A133" s="149" t="s">
        <v>2820</v>
      </c>
      <c r="B133" s="151"/>
      <c r="C133" s="151"/>
      <c r="D133" s="151"/>
      <c r="E133" s="151"/>
      <c r="F133" s="151"/>
      <c r="G133" s="151"/>
      <c r="H133" s="151"/>
      <c r="I133" s="151"/>
      <c r="J133" s="151"/>
      <c r="K133" s="151"/>
      <c r="L133" s="151"/>
      <c r="M133" s="151"/>
      <c r="N133" s="151"/>
      <c r="O133" s="151"/>
      <c r="P133" s="153"/>
      <c r="Q133" s="151"/>
      <c r="R133" s="151"/>
      <c r="S133" s="151"/>
      <c r="T133" s="151"/>
      <c r="U133" s="151"/>
      <c r="V133" s="151"/>
      <c r="W133" s="151"/>
      <c r="X133" s="151"/>
      <c r="Y133" s="151"/>
      <c r="Z133" s="151"/>
    </row>
    <row r="134" hidden="1" spans="1:26">
      <c r="A134" s="149" t="s">
        <v>2821</v>
      </c>
      <c r="B134" s="151"/>
      <c r="C134" s="151"/>
      <c r="D134" s="151"/>
      <c r="E134" s="151"/>
      <c r="F134" s="151"/>
      <c r="G134" s="151"/>
      <c r="H134" s="151"/>
      <c r="I134" s="151"/>
      <c r="J134" s="151"/>
      <c r="K134" s="151"/>
      <c r="L134" s="151"/>
      <c r="M134" s="151"/>
      <c r="N134" s="151"/>
      <c r="O134" s="151"/>
      <c r="P134" s="153"/>
      <c r="Q134" s="151"/>
      <c r="R134" s="151"/>
      <c r="S134" s="151"/>
      <c r="T134" s="151"/>
      <c r="U134" s="151"/>
      <c r="V134" s="151"/>
      <c r="W134" s="151"/>
      <c r="X134" s="151"/>
      <c r="Y134" s="151"/>
      <c r="Z134" s="151"/>
    </row>
    <row r="135" hidden="1" spans="1:26">
      <c r="A135" s="149" t="s">
        <v>2822</v>
      </c>
      <c r="B135" s="151"/>
      <c r="C135" s="151"/>
      <c r="D135" s="151"/>
      <c r="E135" s="151"/>
      <c r="F135" s="151"/>
      <c r="G135" s="151"/>
      <c r="H135" s="151"/>
      <c r="I135" s="151"/>
      <c r="J135" s="151"/>
      <c r="K135" s="151"/>
      <c r="L135" s="151"/>
      <c r="M135" s="151"/>
      <c r="N135" s="151"/>
      <c r="O135" s="151"/>
      <c r="P135" s="153"/>
      <c r="Q135" s="151"/>
      <c r="R135" s="151"/>
      <c r="S135" s="151"/>
      <c r="T135" s="151"/>
      <c r="U135" s="151"/>
      <c r="V135" s="151"/>
      <c r="W135" s="151"/>
      <c r="X135" s="151"/>
      <c r="Y135" s="151"/>
      <c r="Z135" s="151"/>
    </row>
    <row r="136" hidden="1" spans="1:26">
      <c r="A136" s="149" t="s">
        <v>2823</v>
      </c>
      <c r="B136" s="151"/>
      <c r="C136" s="151"/>
      <c r="D136" s="151"/>
      <c r="E136" s="151"/>
      <c r="F136" s="151"/>
      <c r="G136" s="151"/>
      <c r="H136" s="151"/>
      <c r="I136" s="151"/>
      <c r="J136" s="151"/>
      <c r="K136" s="151"/>
      <c r="L136" s="151"/>
      <c r="M136" s="151"/>
      <c r="N136" s="151"/>
      <c r="O136" s="151"/>
      <c r="P136" s="153"/>
      <c r="Q136" s="151"/>
      <c r="R136" s="151"/>
      <c r="S136" s="151"/>
      <c r="T136" s="151"/>
      <c r="U136" s="151"/>
      <c r="V136" s="151"/>
      <c r="W136" s="151"/>
      <c r="X136" s="151"/>
      <c r="Y136" s="151"/>
      <c r="Z136" s="151"/>
    </row>
    <row r="137" hidden="1" spans="1:26">
      <c r="A137" s="149" t="s">
        <v>2824</v>
      </c>
      <c r="B137" s="151"/>
      <c r="C137" s="151"/>
      <c r="D137" s="151"/>
      <c r="E137" s="151"/>
      <c r="F137" s="151"/>
      <c r="G137" s="151"/>
      <c r="H137" s="151"/>
      <c r="I137" s="151"/>
      <c r="J137" s="151"/>
      <c r="K137" s="151"/>
      <c r="L137" s="151"/>
      <c r="M137" s="151"/>
      <c r="N137" s="151"/>
      <c r="O137" s="151"/>
      <c r="P137" s="153"/>
      <c r="Q137" s="151"/>
      <c r="R137" s="151"/>
      <c r="S137" s="151"/>
      <c r="T137" s="151"/>
      <c r="U137" s="151"/>
      <c r="V137" s="151"/>
      <c r="W137" s="151"/>
      <c r="X137" s="151"/>
      <c r="Y137" s="151"/>
      <c r="Z137" s="151"/>
    </row>
    <row r="138" hidden="1" spans="1:26">
      <c r="A138" s="149" t="s">
        <v>2825</v>
      </c>
      <c r="B138" s="151"/>
      <c r="C138" s="151"/>
      <c r="D138" s="151"/>
      <c r="E138" s="151"/>
      <c r="F138" s="151"/>
      <c r="G138" s="151"/>
      <c r="H138" s="151"/>
      <c r="I138" s="151"/>
      <c r="J138" s="151"/>
      <c r="K138" s="151"/>
      <c r="L138" s="151"/>
      <c r="M138" s="151"/>
      <c r="N138" s="151"/>
      <c r="O138" s="151"/>
      <c r="P138" s="153"/>
      <c r="Q138" s="151"/>
      <c r="R138" s="151"/>
      <c r="S138" s="151"/>
      <c r="T138" s="151"/>
      <c r="U138" s="151"/>
      <c r="V138" s="151"/>
      <c r="W138" s="151"/>
      <c r="X138" s="151"/>
      <c r="Y138" s="151"/>
      <c r="Z138" s="151"/>
    </row>
    <row r="139" hidden="1" spans="1:26">
      <c r="A139" s="149" t="s">
        <v>2826</v>
      </c>
      <c r="B139" s="151"/>
      <c r="C139" s="151"/>
      <c r="D139" s="151"/>
      <c r="E139" s="151"/>
      <c r="F139" s="151"/>
      <c r="G139" s="151"/>
      <c r="H139" s="151"/>
      <c r="I139" s="151"/>
      <c r="J139" s="151"/>
      <c r="K139" s="151"/>
      <c r="L139" s="151"/>
      <c r="M139" s="151"/>
      <c r="N139" s="151"/>
      <c r="O139" s="151"/>
      <c r="P139" s="153"/>
      <c r="Q139" s="151"/>
      <c r="R139" s="151"/>
      <c r="S139" s="151"/>
      <c r="T139" s="151"/>
      <c r="U139" s="151"/>
      <c r="V139" s="151"/>
      <c r="W139" s="151"/>
      <c r="X139" s="151"/>
      <c r="Y139" s="151"/>
      <c r="Z139" s="151"/>
    </row>
    <row r="140" hidden="1" spans="1:26">
      <c r="A140" s="149" t="s">
        <v>2827</v>
      </c>
      <c r="B140" s="151"/>
      <c r="C140" s="151"/>
      <c r="D140" s="151"/>
      <c r="E140" s="151"/>
      <c r="F140" s="151"/>
      <c r="G140" s="151"/>
      <c r="H140" s="151"/>
      <c r="I140" s="151"/>
      <c r="J140" s="151"/>
      <c r="K140" s="151"/>
      <c r="L140" s="151"/>
      <c r="M140" s="151"/>
      <c r="N140" s="151"/>
      <c r="O140" s="151"/>
      <c r="P140" s="153"/>
      <c r="Q140" s="151"/>
      <c r="R140" s="151"/>
      <c r="S140" s="151"/>
      <c r="T140" s="151"/>
      <c r="U140" s="151"/>
      <c r="V140" s="151"/>
      <c r="W140" s="151"/>
      <c r="X140" s="151"/>
      <c r="Y140" s="151"/>
      <c r="Z140" s="151"/>
    </row>
    <row r="141" hidden="1" spans="1:26">
      <c r="A141" s="149" t="s">
        <v>2828</v>
      </c>
      <c r="B141" s="151"/>
      <c r="C141" s="151"/>
      <c r="D141" s="151"/>
      <c r="E141" s="151"/>
      <c r="F141" s="151"/>
      <c r="G141" s="151"/>
      <c r="H141" s="151"/>
      <c r="I141" s="151"/>
      <c r="J141" s="151"/>
      <c r="K141" s="151"/>
      <c r="L141" s="151"/>
      <c r="M141" s="151"/>
      <c r="N141" s="151"/>
      <c r="O141" s="151"/>
      <c r="P141" s="153"/>
      <c r="Q141" s="151"/>
      <c r="R141" s="151"/>
      <c r="S141" s="151"/>
      <c r="T141" s="151"/>
      <c r="U141" s="151"/>
      <c r="V141" s="151"/>
      <c r="W141" s="151"/>
      <c r="X141" s="151"/>
      <c r="Y141" s="151"/>
      <c r="Z141" s="151"/>
    </row>
    <row r="142" hidden="1" spans="1:26">
      <c r="A142" s="149" t="s">
        <v>2829</v>
      </c>
      <c r="B142" s="151"/>
      <c r="C142" s="151"/>
      <c r="D142" s="151"/>
      <c r="E142" s="151"/>
      <c r="F142" s="151"/>
      <c r="G142" s="151"/>
      <c r="H142" s="151"/>
      <c r="I142" s="151"/>
      <c r="J142" s="151"/>
      <c r="K142" s="151"/>
      <c r="L142" s="151"/>
      <c r="M142" s="151"/>
      <c r="N142" s="151"/>
      <c r="O142" s="151"/>
      <c r="P142" s="153"/>
      <c r="Q142" s="151"/>
      <c r="R142" s="151"/>
      <c r="S142" s="151"/>
      <c r="T142" s="151"/>
      <c r="U142" s="151"/>
      <c r="V142" s="151"/>
      <c r="W142" s="151"/>
      <c r="X142" s="151"/>
      <c r="Y142" s="151"/>
      <c r="Z142" s="151"/>
    </row>
    <row r="143" hidden="1" spans="1:26">
      <c r="A143" s="149" t="s">
        <v>2830</v>
      </c>
      <c r="B143" s="151"/>
      <c r="C143" s="151"/>
      <c r="D143" s="151"/>
      <c r="E143" s="151"/>
      <c r="F143" s="151"/>
      <c r="G143" s="151"/>
      <c r="H143" s="151"/>
      <c r="I143" s="151"/>
      <c r="J143" s="151"/>
      <c r="K143" s="151"/>
      <c r="L143" s="151"/>
      <c r="M143" s="151"/>
      <c r="N143" s="151"/>
      <c r="O143" s="151"/>
      <c r="P143" s="153"/>
      <c r="Q143" s="151"/>
      <c r="R143" s="151"/>
      <c r="S143" s="151"/>
      <c r="T143" s="151"/>
      <c r="U143" s="151"/>
      <c r="V143" s="151"/>
      <c r="W143" s="151"/>
      <c r="X143" s="151"/>
      <c r="Y143" s="151"/>
      <c r="Z143" s="151"/>
    </row>
    <row r="144" hidden="1" spans="1:26">
      <c r="A144" s="149" t="s">
        <v>2831</v>
      </c>
      <c r="B144" s="151"/>
      <c r="C144" s="151"/>
      <c r="D144" s="151"/>
      <c r="E144" s="151"/>
      <c r="F144" s="151"/>
      <c r="G144" s="151"/>
      <c r="H144" s="151"/>
      <c r="I144" s="151"/>
      <c r="J144" s="151"/>
      <c r="K144" s="151"/>
      <c r="L144" s="151"/>
      <c r="M144" s="151"/>
      <c r="N144" s="151"/>
      <c r="O144" s="151"/>
      <c r="P144" s="153"/>
      <c r="Q144" s="151"/>
      <c r="R144" s="151"/>
      <c r="S144" s="151"/>
      <c r="T144" s="151"/>
      <c r="U144" s="151"/>
      <c r="V144" s="151"/>
      <c r="W144" s="151"/>
      <c r="X144" s="151"/>
      <c r="Y144" s="151"/>
      <c r="Z144" s="151"/>
    </row>
    <row r="145" hidden="1" spans="1:26">
      <c r="A145" s="149" t="s">
        <v>2832</v>
      </c>
      <c r="B145" s="151"/>
      <c r="C145" s="151"/>
      <c r="D145" s="151"/>
      <c r="E145" s="151"/>
      <c r="F145" s="151"/>
      <c r="G145" s="151"/>
      <c r="H145" s="151"/>
      <c r="I145" s="151"/>
      <c r="J145" s="151"/>
      <c r="K145" s="151"/>
      <c r="L145" s="151"/>
      <c r="M145" s="151"/>
      <c r="N145" s="151"/>
      <c r="O145" s="151"/>
      <c r="P145" s="153"/>
      <c r="Q145" s="151"/>
      <c r="R145" s="151"/>
      <c r="S145" s="151"/>
      <c r="T145" s="151"/>
      <c r="U145" s="151"/>
      <c r="V145" s="151"/>
      <c r="W145" s="151"/>
      <c r="X145" s="151"/>
      <c r="Y145" s="151"/>
      <c r="Z145" s="151"/>
    </row>
    <row r="146" hidden="1" spans="1:26">
      <c r="A146" s="149" t="s">
        <v>2833</v>
      </c>
      <c r="B146" s="151"/>
      <c r="C146" s="151"/>
      <c r="D146" s="151"/>
      <c r="E146" s="151"/>
      <c r="F146" s="151"/>
      <c r="G146" s="151"/>
      <c r="H146" s="151"/>
      <c r="I146" s="151"/>
      <c r="J146" s="151"/>
      <c r="K146" s="151"/>
      <c r="L146" s="151"/>
      <c r="M146" s="151"/>
      <c r="N146" s="151"/>
      <c r="O146" s="151"/>
      <c r="P146" s="153"/>
      <c r="Q146" s="151"/>
      <c r="R146" s="151"/>
      <c r="S146" s="151"/>
      <c r="T146" s="151"/>
      <c r="U146" s="151"/>
      <c r="V146" s="151"/>
      <c r="W146" s="151"/>
      <c r="X146" s="151"/>
      <c r="Y146" s="151"/>
      <c r="Z146" s="151"/>
    </row>
    <row r="147" hidden="1" spans="1:26">
      <c r="A147" s="149" t="s">
        <v>2834</v>
      </c>
      <c r="B147" s="151"/>
      <c r="C147" s="151"/>
      <c r="D147" s="151"/>
      <c r="E147" s="151"/>
      <c r="F147" s="151"/>
      <c r="G147" s="151"/>
      <c r="H147" s="151"/>
      <c r="I147" s="151"/>
      <c r="J147" s="151"/>
      <c r="K147" s="151"/>
      <c r="L147" s="151"/>
      <c r="M147" s="151"/>
      <c r="N147" s="151"/>
      <c r="O147" s="151"/>
      <c r="P147" s="153"/>
      <c r="Q147" s="151"/>
      <c r="R147" s="151"/>
      <c r="S147" s="151"/>
      <c r="T147" s="151"/>
      <c r="U147" s="151"/>
      <c r="V147" s="151"/>
      <c r="W147" s="151"/>
      <c r="X147" s="151"/>
      <c r="Y147" s="151"/>
      <c r="Z147" s="151"/>
    </row>
    <row r="148" hidden="1" spans="1:26">
      <c r="A148" s="149" t="s">
        <v>2835</v>
      </c>
      <c r="B148" s="151"/>
      <c r="C148" s="151"/>
      <c r="D148" s="151"/>
      <c r="E148" s="151"/>
      <c r="F148" s="151"/>
      <c r="G148" s="151"/>
      <c r="H148" s="151"/>
      <c r="I148" s="151"/>
      <c r="J148" s="151"/>
      <c r="K148" s="151"/>
      <c r="L148" s="151"/>
      <c r="M148" s="151"/>
      <c r="N148" s="151"/>
      <c r="O148" s="151"/>
      <c r="P148" s="153"/>
      <c r="Q148" s="151"/>
      <c r="R148" s="151"/>
      <c r="S148" s="151"/>
      <c r="T148" s="151"/>
      <c r="U148" s="151"/>
      <c r="V148" s="151"/>
      <c r="W148" s="151"/>
      <c r="X148" s="151"/>
      <c r="Y148" s="151"/>
      <c r="Z148" s="151"/>
    </row>
    <row r="149" hidden="1" spans="1:26">
      <c r="A149" s="149" t="s">
        <v>2836</v>
      </c>
      <c r="B149" s="151"/>
      <c r="C149" s="151"/>
      <c r="D149" s="151"/>
      <c r="E149" s="151"/>
      <c r="F149" s="151"/>
      <c r="G149" s="151"/>
      <c r="H149" s="151"/>
      <c r="I149" s="151"/>
      <c r="J149" s="151"/>
      <c r="K149" s="151"/>
      <c r="L149" s="151"/>
      <c r="M149" s="151"/>
      <c r="N149" s="151"/>
      <c r="O149" s="151"/>
      <c r="P149" s="153"/>
      <c r="Q149" s="151"/>
      <c r="R149" s="151"/>
      <c r="S149" s="151"/>
      <c r="T149" s="151"/>
      <c r="U149" s="151"/>
      <c r="V149" s="151"/>
      <c r="W149" s="151"/>
      <c r="X149" s="151"/>
      <c r="Y149" s="151"/>
      <c r="Z149" s="151"/>
    </row>
    <row r="150" hidden="1" spans="1:26">
      <c r="A150" s="149" t="s">
        <v>2837</v>
      </c>
      <c r="B150" s="151"/>
      <c r="C150" s="151"/>
      <c r="D150" s="151"/>
      <c r="E150" s="151"/>
      <c r="F150" s="151"/>
      <c r="G150" s="151"/>
      <c r="H150" s="151"/>
      <c r="I150" s="151"/>
      <c r="J150" s="151"/>
      <c r="K150" s="151"/>
      <c r="L150" s="151"/>
      <c r="M150" s="151"/>
      <c r="N150" s="151"/>
      <c r="O150" s="151"/>
      <c r="P150" s="153"/>
      <c r="Q150" s="151"/>
      <c r="R150" s="151"/>
      <c r="S150" s="151"/>
      <c r="T150" s="151"/>
      <c r="U150" s="151"/>
      <c r="V150" s="151"/>
      <c r="W150" s="151"/>
      <c r="X150" s="151"/>
      <c r="Y150" s="151"/>
      <c r="Z150" s="151"/>
    </row>
  </sheetData>
  <mergeCells count="2">
    <mergeCell ref="A2:Z2"/>
    <mergeCell ref="A4:A5"/>
  </mergeCells>
  <printOptions horizontalCentered="1"/>
  <pageMargins left="0.471527777777778" right="0.471527777777778" top="0.590277777777778" bottom="0.471527777777778" header="0.313888888888889" footer="0.313888888888889"/>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封面</vt:lpstr>
      <vt:lpstr>目录</vt:lpstr>
      <vt:lpstr>表一</vt:lpstr>
      <vt:lpstr>表二 </vt:lpstr>
      <vt:lpstr>表三</vt:lpstr>
      <vt:lpstr>表四</vt:lpstr>
      <vt:lpstr>表五</vt:lpstr>
      <vt:lpstr>表六 </vt:lpstr>
      <vt:lpstr>表六（2)</vt:lpstr>
      <vt:lpstr>表七 </vt:lpstr>
      <vt:lpstr>表七(2)</vt:lpstr>
      <vt:lpstr>表八</vt:lpstr>
      <vt:lpstr>表九</vt:lpstr>
      <vt:lpstr>表十</vt:lpstr>
      <vt:lpstr>表十一</vt:lpstr>
      <vt:lpstr>表十二</vt:lpstr>
      <vt:lpstr>表十三</vt:lpstr>
      <vt:lpstr>表十四</vt:lpstr>
      <vt:lpstr>表十五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2006-02-20T13:15:00Z</dcterms:created>
  <cp:lastPrinted>2022-11-30T07:49:00Z</cp:lastPrinted>
  <dcterms:modified xsi:type="dcterms:W3CDTF">2025-02-11T02:04:15Z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2052-12.1.0.20260</vt:lpwstr>
  </property>
  <property fmtid="{D5CDD505-2E9C-101B-9397-08002B2CF9AE}" pid="3" name="ICV">
    <vt:lpwstr>D3BBDFA54C2A4236B6B587D2DC3CFCB6_13</vt:lpwstr>
  </property>
  <property fmtid="{D5CDD505-2E9C-101B-9397-08002B2CF9AE}" pid="4" name="KSOReadingLayout">
    <vt:bool>true</vt:bool>
  </property>
</Properties>
</file>