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1000" firstSheet="8" activeTab="12"/>
  </bookViews>
  <sheets>
    <sheet name="目录" sheetId="86" r:id="rId1"/>
    <sheet name="2019年鄂城区一般公共预算收入情况表" sheetId="1" r:id="rId2"/>
    <sheet name="2019年鄂城区本级一般公共预算收入情况表" sheetId="2" r:id="rId3"/>
    <sheet name="2019年鄂城一般公共预算支出情况表" sheetId="3" r:id="rId4"/>
    <sheet name="鄂城区2019年转移支付分地区明细表" sheetId="92" r:id="rId5"/>
    <sheet name="2019年本级基本支出情况表" sheetId="89" r:id="rId6"/>
    <sheet name="2019年本级专项转移支付情况表" sheetId="91" r:id="rId7"/>
    <sheet name="2019年本级一般公共预算支出执行情况表04" sheetId="94" r:id="rId8"/>
    <sheet name="2019年鄂城区政府一般债务限额余额表  " sheetId="6" r:id="rId9"/>
    <sheet name="2019年鄂城区政府性基金收入情况表" sheetId="7" r:id="rId10"/>
    <sheet name="2019年鄂城区本级政府性基金收入情况表" sheetId="87" r:id="rId11"/>
    <sheet name="2019年鄂城区政府性基金支出情况表" sheetId="9" r:id="rId12"/>
    <sheet name="2019年度鄂城区政府性基金-转移支持" sheetId="93" r:id="rId13"/>
    <sheet name="2019年鄂城区本级政府性基金支出情况表" sheetId="10" r:id="rId14"/>
    <sheet name="2019年鄂城区政府专项债务限额余额表 " sheetId="11" r:id="rId15"/>
    <sheet name="2019年鄂城区国有资本经营收入情况表" sheetId="12" r:id="rId16"/>
    <sheet name="2019年本级国有资本经营收入情况表" sheetId="13" r:id="rId17"/>
    <sheet name="2019年鄂城区国有资本经营支出情况表" sheetId="14" r:id="rId18"/>
    <sheet name="2019年鄂城区本级国有资本经营支出情况表" sheetId="15" r:id="rId19"/>
    <sheet name="2019年鄂城区本级国有资本经营专项转移支付情况表" sheetId="84" r:id="rId20"/>
    <sheet name="2019年鄂城区社会保障基金收入情况表" sheetId="16" r:id="rId21"/>
    <sheet name="2019年鄂城区本级社会保障基金收入情况表" sheetId="17" r:id="rId22"/>
    <sheet name="2019年鄂城区社会保障基金支出情况表" sheetId="18" r:id="rId23"/>
    <sheet name="2019年鄂城区本级社会保障基金支出情况表" sheetId="19" r:id="rId24"/>
    <sheet name="2019年鄂城区财政收入情况表" sheetId="20" r:id="rId25"/>
    <sheet name="2019年鄂城区财政支出情况表" sheetId="21"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13" hidden="1">'2019年鄂城区本级政府性基金支出情况表'!$A$3:$N$25</definedName>
    <definedName name="_2005年8月取数查询_查询_交叉表">[1]人员职务!#REF!</definedName>
    <definedName name="_xlnm._FilterDatabase" localSheetId="1" hidden="1">'2019年鄂城区一般公共预算收入情况表'!$A$3:$IQ$28</definedName>
    <definedName name="_xlnm._FilterDatabase" localSheetId="3" hidden="1">'2019年鄂城一般公共预算支出情况表'!$A$3:$J$31</definedName>
    <definedName name="_xlnm._FilterDatabase" localSheetId="2" hidden="1">'2019年鄂城区本级一般公共预算收入情况表'!$A$3:$IJ$57</definedName>
    <definedName name="_Order1" hidden="1">255</definedName>
    <definedName name="_Order2" hidden="1">255</definedName>
    <definedName name="_s1">#REF!</definedName>
    <definedName name="BM8_SelectZBM.BM8_ZBMChangeKMM">[2]!BM8_SelectZBM.BM8_ZBMChangeKMM</definedName>
    <definedName name="BM8_SelectZBM.BM8_ZBMminusOption">[2]!BM8_SelectZBM.BM8_ZBMminusOption</definedName>
    <definedName name="BM8_SelectZBM.BM8_ZBMSumOption">[2]!BM8_SelectZBM.BM8_ZBMSumOption</definedName>
    <definedName name="Database">#REF!</definedName>
    <definedName name="gxxe2003">'[3]P1012001'!$A$6:$E$117</definedName>
    <definedName name="_xlnm.Print_Area" localSheetId="24">'2019年鄂城区财政收入情况表'!$A$1:$G$13</definedName>
    <definedName name="_xlnm.Print_Area" localSheetId="25">'2019年鄂城区财政支出情况表'!$A$1:$G$13</definedName>
    <definedName name="_xlnm.Print_Area" localSheetId="17">'2019年鄂城区国有资本经营支出情况表'!$A$1:$D$17</definedName>
    <definedName name="_xlnm.Print_Area" localSheetId="1">'2019年鄂城区一般公共预算收入情况表'!$A$1:$D$30</definedName>
    <definedName name="_xlnm.Print_Area" localSheetId="3">'2019年鄂城一般公共预算支出情况表'!$A$1:$D$31</definedName>
    <definedName name="_xlnm.Print_Area" localSheetId="9">'2019年鄂城区政府性基金收入情况表'!$A$1:$D$36</definedName>
    <definedName name="_xlnm.Print_Area" localSheetId="11">'2019年鄂城区政府性基金支出情况表'!$A$1:$D$16</definedName>
    <definedName name="_xlnm.Print_Area" localSheetId="8">'2019年鄂城区政府一般债务限额余额表  '!$A$1:$C$30</definedName>
    <definedName name="_xlnm.Print_Area" localSheetId="14">'2019年鄂城区政府专项债务限额余额表 '!$A$2:$C$36</definedName>
    <definedName name="_xlnm.Print_Area" localSheetId="2">'2019年鄂城区本级一般公共预算收入情况表'!$A$1:$G$57</definedName>
    <definedName name="_xlnm.Print_Area" localSheetId="13">'2019年鄂城区本级政府性基金支出情况表'!$B$1:$G$25</definedName>
    <definedName name="_xlnm.Print_Area">#REF!</definedName>
    <definedName name="_xlnm.Print_Titles" localSheetId="20">'2019年鄂城区社会保障基金收入情况表'!$1:$3</definedName>
    <definedName name="_xlnm.Print_Titles" localSheetId="22">'2019年鄂城区社会保障基金支出情况表'!$1:$3</definedName>
    <definedName name="_xlnm.Print_Titles" localSheetId="3">'2019年鄂城一般公共预算支出情况表'!$1:$3</definedName>
    <definedName name="_xlnm.Print_Titles" localSheetId="9">'2019年鄂城区政府性基金收入情况表'!$1:$3</definedName>
    <definedName name="_xlnm.Print_Titles" localSheetId="11">'2019年鄂城区政府性基金支出情况表'!$1:$3</definedName>
    <definedName name="_xlnm.Print_Titles" localSheetId="8">'2019年鄂城区政府一般债务限额余额表  '!$1:$3</definedName>
    <definedName name="_xlnm.Print_Titles" localSheetId="14">'2019年鄂城区政府专项债务限额余额表 '!$2:$4</definedName>
    <definedName name="_xlnm.Print_Titles" localSheetId="16">'2019年本级国有资本经营收入情况表'!$1:$3</definedName>
    <definedName name="_xlnm.Print_Titles" localSheetId="21">'2019年鄂城区本级社会保障基金收入情况表'!$1:$3</definedName>
    <definedName name="_xlnm.Print_Titles" localSheetId="2">'2019年鄂城区本级一般公共预算收入情况表'!$1:$3</definedName>
    <definedName name="_xlnm.Print_Titles" localSheetId="13">'2019年鄂城区本级政府性基金支出情况表'!$1:$3</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生产日期">#REF!</definedName>
    <definedName name="_xlnm.Print_Area" localSheetId="10">'2019年鄂城区本级政府性基金收入情况表'!$A$1:$D$43</definedName>
    <definedName name="_xlnm.Print_Titles" localSheetId="10">'2019年鄂城区本级政府性基金收入情况表'!$1:$3</definedName>
    <definedName name="_xlnm._FilterDatabase" localSheetId="4" hidden="1">鄂城区2019年转移支付分地区明细表!$A$5:$DF$233</definedName>
    <definedName name="。。。">OFFSET([5]基数数据!$A$1,1,0,COUNTA([5]基数数据!$A$1:$A$65536)-1)</definedName>
    <definedName name="A">OFFSET([6]基础数据!$A$1,1,0,COUNTA([6]基础数据!$A$1:$A$65536)-1)</definedName>
    <definedName name="AA">OFFSET([7]科目管理!$B$2,,,COUNTA([7]科目管理!$B$1:$B$65536),)</definedName>
    <definedName name="a班">#REF!</definedName>
    <definedName name="B">OFFSET([8]基础数据!$D$1,MATCH(LEFTCELL,BC,0),0,COUNTIF(BC,LEFTCELL))</definedName>
    <definedName name="back">REPT(" ",16-time)</definedName>
    <definedName name="back1">REPT(" ",time-16)</definedName>
    <definedName name="BBB">OFFSET([9]基数!$D$1,MATCH(LEFTCELL,CCC,0),0,COUNTIF(CCC,LEFTCELL))</definedName>
    <definedName name="BC">OFFSET([6]基础数据!$C$1,1,0,COUNTA([6]基础数据!$C$1:$C$65536)-1)</definedName>
    <definedName name="bh">OFFSET([10]出入库记录!$H$4,,,COUNTA([10]出入库记录!$A$1:$A$65536)-2)</definedName>
    <definedName name="bh部门">OFFSET([10]出入库记录!$E$4,,,COUNTA([10]出入库记录!$A$1:$A$65536)-2)</definedName>
    <definedName name="bh姓名">OFFSET([10]出入库记录!$F$4,,,COUNTA([10]出入库记录!$A$1:$A$65536)-2)</definedName>
    <definedName name="BM8_SelectZBM.BM8_ZBMChangeKMM" localSheetId="4">[11]!BM8_SelectZBM.BM8_ZBMChangeKMM</definedName>
    <definedName name="BM8_SelectZBM.BM8_ZBMminusOption" localSheetId="4">[11]!BM8_SelectZBM.BM8_ZBMminusOption</definedName>
    <definedName name="BM8_SelectZBM.BM8_ZBMSumOption" localSheetId="4">[11]!BM8_SelectZBM.BM8_ZBMSumOption</definedName>
    <definedName name="b班">#REF!</definedName>
    <definedName name="CCC">OFFSET([9]基数!$C$1,1,0,COUNTA([9]基数!$C$1:$C$65536)-1)</definedName>
    <definedName name="cd">OFFSET([10]出入库记录!$P$4,,,COUNTA([10]出入库记录!$A$1:$A$65536)-2)</definedName>
    <definedName name="cj">OFFSET([10]出入库记录!$Q$4,,,COUNTA([10]出入库记录!$A$1:$A$65536)-2)</definedName>
    <definedName name="cs">OFFSET([10]出入库记录!$O$4,,,COUNTA([10]出入库记录!$A$1:$A$65536)-2)</definedName>
    <definedName name="CZ">4</definedName>
    <definedName name="c班">#REF!</definedName>
    <definedName name="Data1">OFFSET(#REF!,1,0,COUNTA(#REF!)-1)</definedName>
    <definedName name="Data12">OFFSET(#REF!,1,0,COUNTA(#REF!)-1)</definedName>
    <definedName name="Data2">OFFSET(#REF!,1,0,COUNTA(#REF!)-1)</definedName>
    <definedName name="Data23">OFFSET(#REF!,1,0,COUNTA(#REF!)-1)</definedName>
    <definedName name="Data3">OFFSET(#REF!,1,0,COUNTA(#REF!)-1)</definedName>
    <definedName name="Database" localSheetId="4" hidden="1">#REF!</definedName>
    <definedName name="database2">#REF!</definedName>
    <definedName name="database3">'[12]94收费、罚没、专项'!$A$5:$B$116</definedName>
    <definedName name="DQ">湖北省</definedName>
    <definedName name="DS">2</definedName>
    <definedName name="d班">#REF!</definedName>
    <definedName name="e班">#REF!</definedName>
    <definedName name="front">REPT(" ",time)</definedName>
    <definedName name="front1">REPT(" ",16-(time-16))</definedName>
    <definedName name="GK_A">1700000000</definedName>
    <definedName name="GK_B">1702000000</definedName>
    <definedName name="GK_C">1703000000</definedName>
    <definedName name="GK_D">1704000000</definedName>
    <definedName name="GK_E">1720000000</definedName>
    <definedName name="GK_F">1710000000</definedName>
    <definedName name="GK_G">1706000000</definedName>
    <definedName name="GK_H">1714000000</definedName>
    <definedName name="GK_I">1713000000</definedName>
    <definedName name="GK_J">1715000000</definedName>
    <definedName name="GK_K">1716000000</definedName>
    <definedName name="GK_L">1708000000</definedName>
    <definedName name="GK_M">1707000000</definedName>
    <definedName name="GK_N">1711000000</definedName>
    <definedName name="GK_O">1718000000</definedName>
    <definedName name="GK_P">1719000000</definedName>
    <definedName name="GK_Q">1717000000</definedName>
    <definedName name="GK_R">1709000000</definedName>
    <definedName name="GS">1</definedName>
    <definedName name="HG">3</definedName>
    <definedName name="hhhh">#REF!</definedName>
    <definedName name="JC_DS">3</definedName>
    <definedName name="JC_QX">4</definedName>
    <definedName name="JC_SS">2</definedName>
    <definedName name="JC_XZ">5</definedName>
    <definedName name="JC_ZY">1</definedName>
    <definedName name="JEDW">单位:万元</definedName>
    <definedName name="kkkk">'[12]94收费、罚没、专项'!$A$5:$AE$49</definedName>
    <definedName name="LEFTCELL">INDIRECT("RC[-1]",0)</definedName>
    <definedName name="List">IF(NOT(ISNA(MATCH(Me,Data1,0))),List2,IF(NOT(ISNA(MATCH(Me,Data2,0))),List3,List1))</definedName>
    <definedName name="List1">Data1</definedName>
    <definedName name="List1A">Data1</definedName>
    <definedName name="List2">OFFSET(#REF!,MATCH(Me,Data12,0),0,COUNTIF(Data12,Me))</definedName>
    <definedName name="List2A">OFFSET(#REF!,MATCH(LEFTCELL,Data12,0),0,COUNTIF(Data12,LEFTCELL))</definedName>
    <definedName name="List3">OFFSET(#REF!,MATCH(Me,Data23,0),0,COUNTIF(Data23,Me))</definedName>
    <definedName name="List3A">OFFSET(#REF!,MATCH(LEFTCELL,Data23,0),0,COUNTIF(Data23,LEFTCELL))</definedName>
    <definedName name="Me">INDIRECT("RC",0)</definedName>
    <definedName name="_xlnm.Print_Area" localSheetId="4">#N/A</definedName>
    <definedName name="Print_Area_MI">#REF!</definedName>
    <definedName name="_xlnm.Print_Titles">#N/A</definedName>
    <definedName name="QT">5</definedName>
    <definedName name="rd">OFFSET([10]出入库记录!$M$4,,,COUNTA([10]出入库记录!$A$1:$A$65536)-2)</definedName>
    <definedName name="rj">OFFSET([10]出入库记录!$N$4,,,COUNTA([10]出入库记录!$A$1:$A$65536)-2)</definedName>
    <definedName name="rq">OFFSET([10]出入库记录!$A$4,,,COUNTA([10]出入库记录!$H$1:$H$65536)-1)</definedName>
    <definedName name="rq部门">OFFSET([10]出入库记录!$A$4,,,COUNTA([10]出入库记录!$E$1:$E$65536)-1)</definedName>
    <definedName name="rq姓名">OFFSET([10]出入库记录!$A$4,,,COUNTA([10]出入库记录!$F$1:$F$65536)-1)</definedName>
    <definedName name="rs">OFFSET([10]出入库记录!$L$4,,,COUNTA([10]出入库记录!$A$1:$A$65536)-2)</definedName>
    <definedName name="S_Data">OFFSET([5]基数数据!$E$1,1,0,COUNTA([5]基数数据!$E$1:$E$65536)-1)</definedName>
    <definedName name="_SEL1">OFFSET([13]基数数据!$A$1,1,0,COUNTA([13]基数数据!$A$1:$A$65536)-1)</definedName>
    <definedName name="_SEL2">OFFSET([13]基数数据!$D$1,MATCH(LEFTCELL,SEL2_1,0),0,COUNTIF(SEL2_1,LEFTCELL))</definedName>
    <definedName name="SEL2_1">OFFSET([13]基数数据!$C$1,1,0,COUNTA([13]基数数据!$C$1:$C$65536)-1)</definedName>
    <definedName name="_SEL3">OFFSET([14]基础数据!$D$1,MATCH(LEFTCELL,[14]!SEL2_1,0),0,COUNTIF([14]!SEL2_1,LEFTCELL))</definedName>
    <definedName name="Sheng">OFFSET([5]基数数据!$B$1,1,0,COUNTA([5]基数数据!$B$1:$B$65536)-1)</definedName>
    <definedName name="Shi">IF(ISNA(MATCH(Me,Sheng,0)),Sheng,OFFSET([5]基数数据!$G$1,MATCH(Me,S_Data,0),0,COUNTIF(S_Data,Me)))</definedName>
    <definedName name="time">MOD(INT((NOW()-[15]Sheet1!$B$1)*1000000),31)</definedName>
    <definedName name="TQ">20060731</definedName>
    <definedName name="TTQ">20050729</definedName>
    <definedName name="x">IF(ISNUMBER(--MID(#REF!,ROW(INDIRECT("1:"&amp;LEN(#REF!))),1)),ROW(INDIRECT("1:"&amp;LEN(#REF!))))</definedName>
    <definedName name="安监局">[5]三级名称!$B$2:$B$17</definedName>
    <definedName name="班级">[5]一级名称!$A$1:$M$1</definedName>
    <definedName name="本地产">#REF!</definedName>
    <definedName name="本地水果">#REF!</definedName>
    <definedName name="标准单位名称">[5]标准预算单位!$A$1:$A$127</definedName>
    <definedName name="部门">OFFSET([10]物品目录!$M$3,,,COUNTA([10]物品目录!$M$1:$M$65536),)</definedName>
    <definedName name="财办">[5]三级名称!$R$2</definedName>
    <definedName name="财政局">[5]三级名称!$Z$2:$Z$9</definedName>
    <definedName name="财政专户资金">[5]二级名称!$F$1</definedName>
    <definedName name="残疾人就业保障金">[5]二级名称!$D$38:$D$40</definedName>
    <definedName name="城管局">[5]三级名称!$AQ$2:$AQ$6</definedName>
    <definedName name="城市基础设施配套费">[5]二级名称!$D$38:$D$40</definedName>
    <definedName name="城乡居民养老保险局">[5]三级名称!$AL$2:$AL$4</definedName>
    <definedName name="初始二级科目">IF(COUNTA([16]初始化数据输入!$B$1:$B$65536)-1=0,0,OFFSET([16]初始化数据输入!$C$2,0,0,COUNTA([16]初始化数据输入!$B$1:$B$65536)-1,1))</definedName>
    <definedName name="初始期初余额">IF(COUNTA([16]初始化数据输入!$B$1:$B$65536)-1=0,0,OFFSET([16]初始化数据输入!$E$2,0,0,COUNTA([16]初始化数据输入!$B$1:$B$65536)-1,1))</definedName>
    <definedName name="初始一级科目">IF(COUNTA([16]初始化数据输入!$B$1:$B$65536)-1=0,0,OFFSET([16]初始化数据输入!$B$2,0,0,COUNTA([16]初始化数据输入!$B$1:$B$65536)-1,1))</definedName>
    <definedName name="单位往来资金">[5]二级名称!$I$1</definedName>
    <definedName name="单位项目">[5]二级名称!$A$2:$A$48</definedName>
    <definedName name="单位项目对比">OFFSET([18]基数数据!$C$1,1,0,COUNTA([18]基数数据!$C$1:$C$65536)-1)</definedName>
    <definedName name="地区名称">[19]封面!#REF!</definedName>
    <definedName name="杜山镇">[5]标准预算单位!$A$105</definedName>
    <definedName name="额">OFFSET([17]基数数据!$C$1,1,0,COUNTA([17]基数数据!$C$1:$C$65536)-1)</definedName>
    <definedName name="二级">#N/A</definedName>
    <definedName name="方向">#REF!</definedName>
    <definedName name="非税列入列支">[5]二级名称!$D$38:$D$40</definedName>
    <definedName name="非税收入拨款">[5]二级名称!$D$2:$D$17</definedName>
    <definedName name="妇联">[5]三级名称!$G$2:$G$10</definedName>
    <definedName name="各项教育专项收入">[5]二级名称!$D$38:$D$40</definedName>
    <definedName name="工会">[5]三级名称!$F$2:$F$5</definedName>
    <definedName name="工商联">[5]三级名称!$I$2:$I$8</definedName>
    <definedName name="公安局">[5]三级名称!$W$2:$W$11</definedName>
    <definedName name="国库往来款">[5]二级名称!$H$2:$H$7</definedName>
    <definedName name="国土局">[5]三级名称!$AU$2</definedName>
    <definedName name="国有土地使用权出让">[5]二级名称!$D$38:$D$40</definedName>
    <definedName name="国有资源_资产_有偿使用">[5]二级名称!$D$38:$D$40</definedName>
    <definedName name="果蔬">#REF!</definedName>
    <definedName name="行管局">[5]三级名称!$E$2:$E$15</definedName>
    <definedName name="行政服务中心">[5]三级名称!$A$2:$A$8</definedName>
    <definedName name="汇率" localSheetId="4">#REF!</definedName>
    <definedName name="基本支出">[5]二级名称!$C$2:$C$5</definedName>
    <definedName name="基金收入拨款">[5]二级名称!$K$2:$K$8</definedName>
    <definedName name="纪委">[5]三级名称!$J$2:$J$12</definedName>
    <definedName name="交通局">[5]三级名称!$AR$2</definedName>
    <definedName name="教育局机关">[5]三级名称!$AD$2:$AD$9</definedName>
    <definedName name="借款明细">OFFSET([5]基础数据!$A$1,1,0,COUNTA([5]基础数据!$A$1:$A$65536)-1)</definedName>
    <definedName name="经济发展">[5]三级名称!$BA$2:$BA$4</definedName>
    <definedName name="经济发展局">[5]三级名称!$AS$2:$AS$17</definedName>
    <definedName name="捐赠收入">[5]二级名称!$D$38:$D$40</definedName>
    <definedName name="科技局">[5]三级名称!$AE$2:$AE$4</definedName>
    <definedName name="科目代码代码及一级科目">OFFSET([16]科目代码名称设置!$B$3,0,0,[16]科目代码名称设置!$C$103,2)</definedName>
    <definedName name="科目代码一级科目">OFFSET([16]科目代码名称设置!$C$3,0,0,[16]科目代码名称设置!$C$103,1)</definedName>
    <definedName name="老促会">[5]三级名称!$AC$2:$AC$3</definedName>
    <definedName name="民政局机关">[5]三级名称!$AH$2:$AH$14</definedName>
    <definedName name="农田水利建设资金">[5]二级名称!$D$38:$D$40</definedName>
    <definedName name="农业局">[5]三级名称!$AM$2:$AM$10</definedName>
    <definedName name="农业土地开发资金">[5]二级名称!$D$38:$D$40</definedName>
    <definedName name="其他政府性基金收入">[5]二级名称!$D$38:$D$40</definedName>
    <definedName name="区委办">[5]三级名称!$K$2:$K$12</definedName>
    <definedName name="全额差额比例">#REF!</definedName>
    <definedName name="热带水果">#REF!</definedName>
    <definedName name="人大">[5]三级名称!$L$2:$L$11</definedName>
    <definedName name="人社局">[5]三级名称!$AK$2:$AK$3</definedName>
    <definedName name="人武部">[5]三级名称!$AB$2:$AB$9</definedName>
    <definedName name="三农支出">[5]三级名称!$AX$2:$AX$11</definedName>
    <definedName name="上级专款">[5]二级名称!$G$2:$G$501</definedName>
    <definedName name="社会保障">[5]三级名称!$AY$2:$AY$17</definedName>
    <definedName name="深改办">[5]三级名称!$AO$2:$AO$6</definedName>
    <definedName name="审计局">[5]三级名称!$Y$2:$Y$3</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省级支出2">[20]!BM8_SelectZBM.BM8_ZBMSumOption</definedName>
    <definedName name="省级支出表">[20]!BM8_SelectZBM.BM8_ZBMChangeKMM</definedName>
    <definedName name="食品药品监督局机关">[5]三级名称!$AJ$2:$AJ$4</definedName>
    <definedName name="事业运行">[5]三级名称!$AZ$2:$AZ$16</definedName>
    <definedName name="试算科目名称">IF([16]科目代码名称设置!$C$103=0,0,OFFSET([16]试算平衡表!$B$4,0,0,MAX([16]试算平衡表!$A$1:$A$65536),1))</definedName>
    <definedName name="试算期末余额">IF([16]科目代码名称设置!$C$103=0,0,OFFSET([16]试算平衡表!$F$4,0,0,MAX([16]试算平衡表!$A$1:$A$65536),1))</definedName>
    <definedName name="输入凭证贷方金额">OFFSET([16]输入凭证!$H$2,0,0,COUNTA([16]输入凭证!$E$1:$E$65536)-1,1)</definedName>
    <definedName name="输入凭证二级科目">OFFSET([16]输入凭证!$F$2,0,0,COUNTA([16]输入凭证!$E$1:$E$65536)-1,1)</definedName>
    <definedName name="输入凭证借方金额">OFFSET([16]输入凭证!$G$2,0,0,COUNTA([16]输入凭证!$E$1:$E$65536)-1,1)</definedName>
    <definedName name="输入凭证凭证号">OFFSET([16]输入凭证!$C$2,0,0,COUNTA([16]输入凭证!$E$1:$E$65536)-1,1)</definedName>
    <definedName name="输入凭证一级科目">OFFSET([16]输入凭证!$E$2,0,0,COUNTA([16]输入凭证!$E$1:$E$65536)-1,1)</definedName>
    <definedName name="输入凭证月份">OFFSET([16]输入凭证!$A$2,0,0,COUNTA([16]输入凭证!$E$1:$E$65536)-1,1)</definedName>
    <definedName name="输入凭证摘要">OFFSET([16]输入凭证!$D$2,0,0,COUNTA([16]输入凭证!$E$1:$E$65536)-1,1)</definedName>
    <definedName name="蔬菜">#REF!</definedName>
    <definedName name="水果">#REF!</definedName>
    <definedName name="水土保持补偿费">[5]二级名称!$D$38:$D$40</definedName>
    <definedName name="水务水产局机关">[5]三级名称!$AN$2:$AN$8</definedName>
    <definedName name="水资源费收入">[5]二级名称!$D$38:$D$40</definedName>
    <definedName name="司法局">[5]三级名称!$AA$2:$AA$3</definedName>
    <definedName name="统计局">[5]三级名称!$C$2:$C$11</definedName>
    <definedName name="统战部">[5]三级名称!$M$2:$M$7</definedName>
    <definedName name="团委">[5]三级名称!$H$2:$H$8</definedName>
    <definedName name="外地产">#REF!</definedName>
    <definedName name="卫计局">[5]三级名称!$AI$2:$AI$22</definedName>
    <definedName name="文联">[5]三级名称!$AG$2</definedName>
    <definedName name="文明办">[5]三级名称!$N$2:$N$8</definedName>
    <definedName name="文体局">[5]三级名称!$AF$2</definedName>
    <definedName name="物价局">[5]三级名称!$X$2:$X$8</definedName>
    <definedName name="物品编号">OFFSET([10]物品目录!$A$3,,,COUNTA([10]物品目录!$A$1:$A$65536),)</definedName>
    <definedName name="乡镇系统内资金">[5]二级名称!$J$1</definedName>
    <definedName name="乡镇资金调度">[5]三级名称!$BB$2:$BB$5</definedName>
    <definedName name="项目">[5]一级名称!$A$1:$B$1</definedName>
    <definedName name="消防大队">[5]三级名称!$AT$2</definedName>
    <definedName name="新菜地开发建设基金">[5]二级名称!$D$38:$D$40</definedName>
    <definedName name="新增建设用地有偿使用费">[5]二级名称!$D$38:$D$40</definedName>
    <definedName name="信访局">[5]三级名称!$D$2:$D$4</definedName>
    <definedName name="宣传部">[5]三级名称!$O$2:$O$9</definedName>
    <definedName name="一般非税收入">[5]二级名称!$D$38:$D$40</definedName>
    <definedName name="一级">OFFSET([9]基数!$A$1,1,0,COUNTA([9]基数!$A$1:$A$65536)-1)</definedName>
    <definedName name="一级科目名称">OFFSET([16]Sheet1!$B$1,0,0,COUNT([16]科目代码名称设置!$B$1:$B$65536)*2,1)</definedName>
    <definedName name="预备费">[5]二级名称!$E$2</definedName>
    <definedName name="预算稳定调节基金支出">[5]二级名称!$M$2</definedName>
    <definedName name="暂存款">[5]二级名称!$L$2:$L$550</definedName>
    <definedName name="债务支出">[5]三级名称!$AW$2:$AW$3</definedName>
    <definedName name="征收成本">[5]三级名称!$AV$2:$AV$4</definedName>
    <definedName name="政法委">[5]三级名称!$P$2:$P$7</definedName>
    <definedName name="政府办">[5]三级名称!$Q$2:$Q$15</definedName>
    <definedName name="政府办_财办">[5]三级名称!$R$2</definedName>
    <definedName name="政府采购中心">[5]三级名称!$S$2</definedName>
    <definedName name="政府项目">[5]二级名称!$B$2:$B$7</definedName>
    <definedName name="政府住房基金收入">[5]二级名称!$D$38:$D$40</definedName>
    <definedName name="政协">[5]三级名称!$T$2:$T$9</definedName>
    <definedName name="住建局">[5]三级名称!$AP$2:$AP$10</definedName>
    <definedName name="专款">#REF!</definedName>
    <definedName name="资产管理中心">[5]三级名称!$U$2:$U$5</definedName>
    <definedName name="组织部">[5]三级名称!$V$2:$V$14</definedName>
    <definedName name="전">#REF!</definedName>
    <definedName name="주택사업본부">#REF!</definedName>
    <definedName name="철구사업본부">#REF!</definedName>
    <definedName name="_2005年8月取数查询_查询_交叉表" localSheetId="7">[21]人员职务!#REF!</definedName>
    <definedName name="BM8_SelectZBM.BM8_ZBMChangeKMM" localSheetId="7">[22]!BM8_SelectZBM.BM8_ZBMChangeKMM</definedName>
    <definedName name="BM8_SelectZBM.BM8_ZBMminusOption" localSheetId="7">[22]!BM8_SelectZBM.BM8_ZBMminusOption</definedName>
    <definedName name="BM8_SelectZBM.BM8_ZBMSumOption" localSheetId="7">[22]!BM8_SelectZBM.BM8_ZBMSumOption</definedName>
    <definedName name="_xlnm.Print_Area" localSheetId="7">#REF!</definedName>
    <definedName name="_s1" localSheetId="7">#REF!</definedName>
    <definedName name="汇率" localSheetId="7">#REF!</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5" localSheetId="7">#REF!</definedName>
    <definedName name="生产期16" localSheetId="7">#REF!</definedName>
    <definedName name="生产期17"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生产日期" localSheetId="7">#REF!</definedName>
    <definedName name="Database" localSheetId="7" hidden="1">#REF!</definedName>
    <definedName name="_xlnm.Print_Titles" localSheetId="7">'2019年本级一般公共预算支出执行情况表04'!$1:$2</definedName>
    <definedName name="__s1" localSheetId="7">#REF!</definedName>
    <definedName name="_xlnm._FilterDatabase" localSheetId="7" hidden="1">'2019年本级一般公共预算支出执行情况表04'!#REF!</definedName>
  </definedNames>
  <calcPr calcId="144525"/>
</workbook>
</file>

<file path=xl/comments1.xml><?xml version="1.0" encoding="utf-8"?>
<comments xmlns="http://schemas.openxmlformats.org/spreadsheetml/2006/main">
  <authors>
    <author>lenovo</author>
  </authors>
  <commentList>
    <comment ref="A6" authorId="0">
      <text>
        <r>
          <rPr>
            <b/>
            <sz val="9"/>
            <rFont val="宋体"/>
            <charset val="134"/>
          </rPr>
          <t>lenovo:</t>
        </r>
        <r>
          <rPr>
            <sz val="9"/>
            <rFont val="宋体"/>
            <charset val="134"/>
          </rPr>
          <t xml:space="preserve">
基数</t>
        </r>
      </text>
    </comment>
    <comment ref="A8" authorId="0">
      <text>
        <r>
          <rPr>
            <b/>
            <sz val="9"/>
            <rFont val="宋体"/>
            <charset val="134"/>
          </rPr>
          <t>lenovo:</t>
        </r>
        <r>
          <rPr>
            <sz val="9"/>
            <rFont val="宋体"/>
            <charset val="134"/>
          </rPr>
          <t xml:space="preserve">
总数为基数</t>
        </r>
      </text>
    </comment>
    <comment ref="A9" authorId="0">
      <text>
        <r>
          <rPr>
            <b/>
            <sz val="9"/>
            <rFont val="宋体"/>
            <charset val="134"/>
          </rPr>
          <t>lenovo:</t>
        </r>
        <r>
          <rPr>
            <sz val="9"/>
            <rFont val="宋体"/>
            <charset val="134"/>
          </rPr>
          <t xml:space="preserve">
基数</t>
        </r>
      </text>
    </comment>
    <comment ref="A12" authorId="0">
      <text>
        <r>
          <rPr>
            <b/>
            <sz val="9"/>
            <rFont val="宋体"/>
            <charset val="134"/>
          </rPr>
          <t>lenovo:</t>
        </r>
        <r>
          <rPr>
            <sz val="9"/>
            <rFont val="宋体"/>
            <charset val="134"/>
          </rPr>
          <t xml:space="preserve">
基数</t>
        </r>
      </text>
    </comment>
    <comment ref="A20" authorId="0">
      <text>
        <r>
          <rPr>
            <b/>
            <sz val="9"/>
            <rFont val="宋体"/>
            <charset val="134"/>
          </rPr>
          <t>lenovo:</t>
        </r>
        <r>
          <rPr>
            <sz val="9"/>
            <rFont val="宋体"/>
            <charset val="134"/>
          </rPr>
          <t xml:space="preserve">
基数</t>
        </r>
      </text>
    </comment>
    <comment ref="A21" authorId="0">
      <text>
        <r>
          <rPr>
            <b/>
            <sz val="9"/>
            <rFont val="宋体"/>
            <charset val="134"/>
          </rPr>
          <t>lenovo:</t>
        </r>
        <r>
          <rPr>
            <sz val="9"/>
            <rFont val="宋体"/>
            <charset val="134"/>
          </rPr>
          <t xml:space="preserve">
基数</t>
        </r>
      </text>
    </comment>
    <comment ref="A22" authorId="0">
      <text>
        <r>
          <rPr>
            <b/>
            <sz val="9"/>
            <rFont val="宋体"/>
            <charset val="134"/>
          </rPr>
          <t>lenovo:</t>
        </r>
        <r>
          <rPr>
            <sz val="9"/>
            <rFont val="宋体"/>
            <charset val="134"/>
          </rPr>
          <t xml:space="preserve">
基数</t>
        </r>
      </text>
    </comment>
    <comment ref="A23" authorId="0">
      <text>
        <r>
          <rPr>
            <b/>
            <sz val="9"/>
            <rFont val="宋体"/>
            <charset val="134"/>
          </rPr>
          <t>lenovo:</t>
        </r>
        <r>
          <rPr>
            <sz val="9"/>
            <rFont val="宋体"/>
            <charset val="134"/>
          </rPr>
          <t xml:space="preserve">
基数</t>
        </r>
      </text>
    </comment>
    <comment ref="A24" authorId="0">
      <text>
        <r>
          <rPr>
            <b/>
            <sz val="9"/>
            <rFont val="宋体"/>
            <charset val="134"/>
          </rPr>
          <t>lenovo:</t>
        </r>
        <r>
          <rPr>
            <sz val="9"/>
            <rFont val="宋体"/>
            <charset val="134"/>
          </rPr>
          <t xml:space="preserve">
省级固定基数</t>
        </r>
      </text>
    </comment>
    <comment ref="A28" authorId="0">
      <text>
        <r>
          <rPr>
            <b/>
            <sz val="9"/>
            <rFont val="宋体"/>
            <charset val="134"/>
          </rPr>
          <t>lenovo:</t>
        </r>
        <r>
          <rPr>
            <sz val="9"/>
            <rFont val="宋体"/>
            <charset val="134"/>
          </rPr>
          <t xml:space="preserve">
基数</t>
        </r>
      </text>
    </comment>
    <comment ref="A29" authorId="0">
      <text>
        <r>
          <rPr>
            <b/>
            <sz val="9"/>
            <rFont val="宋体"/>
            <charset val="134"/>
          </rPr>
          <t>lenovo:</t>
        </r>
        <r>
          <rPr>
            <sz val="9"/>
            <rFont val="宋体"/>
            <charset val="134"/>
          </rPr>
          <t xml:space="preserve">
基数</t>
        </r>
      </text>
    </comment>
    <comment ref="A30" authorId="0">
      <text>
        <r>
          <rPr>
            <b/>
            <sz val="9"/>
            <rFont val="宋体"/>
            <charset val="134"/>
          </rPr>
          <t>lenovo:</t>
        </r>
        <r>
          <rPr>
            <sz val="9"/>
            <rFont val="宋体"/>
            <charset val="134"/>
          </rPr>
          <t xml:space="preserve">
基数</t>
        </r>
      </text>
    </comment>
    <comment ref="A31" authorId="0">
      <text>
        <r>
          <rPr>
            <b/>
            <sz val="9"/>
            <rFont val="宋体"/>
            <charset val="134"/>
          </rPr>
          <t>lenovo:</t>
        </r>
        <r>
          <rPr>
            <sz val="9"/>
            <rFont val="宋体"/>
            <charset val="134"/>
          </rPr>
          <t xml:space="preserve">
鄂财预发[2019]34号：2019年开始作为省级基数1178万</t>
        </r>
      </text>
    </comment>
    <comment ref="A33" authorId="0">
      <text>
        <r>
          <rPr>
            <b/>
            <sz val="9"/>
            <rFont val="宋体"/>
            <charset val="134"/>
          </rPr>
          <t>lenovo:</t>
        </r>
        <r>
          <rPr>
            <sz val="9"/>
            <rFont val="宋体"/>
            <charset val="134"/>
          </rPr>
          <t xml:space="preserve">
基数</t>
        </r>
      </text>
    </comment>
    <comment ref="A34" authorId="0">
      <text>
        <r>
          <rPr>
            <b/>
            <sz val="9"/>
            <rFont val="宋体"/>
            <charset val="134"/>
          </rPr>
          <t>lenovo:</t>
        </r>
        <r>
          <rPr>
            <sz val="9"/>
            <rFont val="宋体"/>
            <charset val="134"/>
          </rPr>
          <t xml:space="preserve">
基数</t>
        </r>
      </text>
    </comment>
    <comment ref="A35" authorId="0">
      <text>
        <r>
          <rPr>
            <b/>
            <sz val="9"/>
            <rFont val="宋体"/>
            <charset val="134"/>
          </rPr>
          <t>lenovo:</t>
        </r>
        <r>
          <rPr>
            <sz val="9"/>
            <rFont val="宋体"/>
            <charset val="134"/>
          </rPr>
          <t xml:space="preserve">
基数</t>
        </r>
      </text>
    </comment>
    <comment ref="A36" authorId="0">
      <text>
        <r>
          <rPr>
            <b/>
            <sz val="9"/>
            <rFont val="宋体"/>
            <charset val="134"/>
          </rPr>
          <t>lenovo:</t>
        </r>
        <r>
          <rPr>
            <sz val="9"/>
            <rFont val="宋体"/>
            <charset val="134"/>
          </rPr>
          <t xml:space="preserve">
基数</t>
        </r>
      </text>
    </comment>
    <comment ref="A37" authorId="0">
      <text>
        <r>
          <rPr>
            <b/>
            <sz val="9"/>
            <rFont val="宋体"/>
            <charset val="134"/>
          </rPr>
          <t>lenovo:</t>
        </r>
        <r>
          <rPr>
            <sz val="9"/>
            <rFont val="宋体"/>
            <charset val="134"/>
          </rPr>
          <t xml:space="preserve">
基数</t>
        </r>
      </text>
    </comment>
    <comment ref="A38" authorId="0">
      <text>
        <r>
          <rPr>
            <b/>
            <sz val="9"/>
            <rFont val="宋体"/>
            <charset val="134"/>
          </rPr>
          <t>lenovo:</t>
        </r>
        <r>
          <rPr>
            <sz val="9"/>
            <rFont val="宋体"/>
            <charset val="134"/>
          </rPr>
          <t xml:space="preserve">
基数</t>
        </r>
      </text>
    </comment>
    <comment ref="A39" authorId="0">
      <text>
        <r>
          <rPr>
            <b/>
            <sz val="9"/>
            <rFont val="宋体"/>
            <charset val="134"/>
          </rPr>
          <t>lenovo:</t>
        </r>
        <r>
          <rPr>
            <sz val="9"/>
            <rFont val="宋体"/>
            <charset val="134"/>
          </rPr>
          <t xml:space="preserve">
基数</t>
        </r>
      </text>
    </comment>
    <comment ref="A40" authorId="0">
      <text>
        <r>
          <rPr>
            <b/>
            <sz val="9"/>
            <rFont val="宋体"/>
            <charset val="134"/>
          </rPr>
          <t>lenovo:</t>
        </r>
        <r>
          <rPr>
            <sz val="9"/>
            <rFont val="宋体"/>
            <charset val="134"/>
          </rPr>
          <t xml:space="preserve">
基数</t>
        </r>
      </text>
    </comment>
    <comment ref="A75" authorId="0">
      <text>
        <r>
          <rPr>
            <b/>
            <sz val="9"/>
            <rFont val="宋体"/>
            <charset val="134"/>
          </rPr>
          <t>lenovo:</t>
        </r>
        <r>
          <rPr>
            <sz val="9"/>
            <rFont val="宋体"/>
            <charset val="134"/>
          </rPr>
          <t xml:space="preserve">
基数</t>
        </r>
      </text>
    </comment>
    <comment ref="A76" authorId="0">
      <text>
        <r>
          <rPr>
            <b/>
            <sz val="9"/>
            <rFont val="宋体"/>
            <charset val="134"/>
          </rPr>
          <t>lenovo:</t>
        </r>
        <r>
          <rPr>
            <sz val="9"/>
            <rFont val="宋体"/>
            <charset val="134"/>
          </rPr>
          <t xml:space="preserve">
基数</t>
        </r>
      </text>
    </comment>
    <comment ref="A77" authorId="0">
      <text>
        <r>
          <rPr>
            <b/>
            <sz val="9"/>
            <rFont val="宋体"/>
            <charset val="134"/>
          </rPr>
          <t>lenovo:</t>
        </r>
        <r>
          <rPr>
            <sz val="9"/>
            <rFont val="宋体"/>
            <charset val="134"/>
          </rPr>
          <t xml:space="preserve">
基数</t>
        </r>
      </text>
    </comment>
    <comment ref="A78" authorId="0">
      <text>
        <r>
          <rPr>
            <b/>
            <sz val="9"/>
            <rFont val="宋体"/>
            <charset val="134"/>
          </rPr>
          <t>lenovo:</t>
        </r>
        <r>
          <rPr>
            <sz val="9"/>
            <rFont val="宋体"/>
            <charset val="134"/>
          </rPr>
          <t xml:space="preserve">
基数</t>
        </r>
      </text>
    </comment>
    <comment ref="A79" authorId="0">
      <text>
        <r>
          <rPr>
            <b/>
            <sz val="9"/>
            <rFont val="宋体"/>
            <charset val="134"/>
          </rPr>
          <t>lenovo:</t>
        </r>
        <r>
          <rPr>
            <sz val="9"/>
            <rFont val="宋体"/>
            <charset val="134"/>
          </rPr>
          <t xml:space="preserve">
基数</t>
        </r>
      </text>
    </comment>
    <comment ref="A94" authorId="0">
      <text>
        <r>
          <rPr>
            <b/>
            <sz val="9"/>
            <rFont val="宋体"/>
            <charset val="134"/>
          </rPr>
          <t>lenovo:</t>
        </r>
        <r>
          <rPr>
            <sz val="9"/>
            <rFont val="宋体"/>
            <charset val="134"/>
          </rPr>
          <t xml:space="preserve">
基数</t>
        </r>
      </text>
    </comment>
    <comment ref="A95" authorId="0">
      <text>
        <r>
          <rPr>
            <b/>
            <sz val="9"/>
            <rFont val="宋体"/>
            <charset val="134"/>
          </rPr>
          <t>lenovo:</t>
        </r>
        <r>
          <rPr>
            <sz val="9"/>
            <rFont val="宋体"/>
            <charset val="134"/>
          </rPr>
          <t xml:space="preserve">
基数</t>
        </r>
      </text>
    </comment>
    <comment ref="A96" authorId="0">
      <text>
        <r>
          <rPr>
            <b/>
            <sz val="9"/>
            <rFont val="宋体"/>
            <charset val="134"/>
          </rPr>
          <t>lenovo:</t>
        </r>
        <r>
          <rPr>
            <sz val="9"/>
            <rFont val="宋体"/>
            <charset val="134"/>
          </rPr>
          <t xml:space="preserve">
基数</t>
        </r>
      </text>
    </comment>
    <comment ref="A98" authorId="0">
      <text>
        <r>
          <rPr>
            <b/>
            <sz val="9"/>
            <rFont val="宋体"/>
            <charset val="134"/>
          </rPr>
          <t>lenovo:</t>
        </r>
        <r>
          <rPr>
            <sz val="9"/>
            <rFont val="宋体"/>
            <charset val="134"/>
          </rPr>
          <t xml:space="preserve">
基数
2016年省厅扣减固定性转移支付756万</t>
        </r>
      </text>
    </comment>
    <comment ref="A99" authorId="0">
      <text>
        <r>
          <rPr>
            <b/>
            <sz val="9"/>
            <rFont val="宋体"/>
            <charset val="134"/>
          </rPr>
          <t>lenovo:</t>
        </r>
        <r>
          <rPr>
            <sz val="9"/>
            <rFont val="宋体"/>
            <charset val="134"/>
          </rPr>
          <t xml:space="preserve">
2019年开始，基数为1000万</t>
        </r>
      </text>
    </comment>
    <comment ref="A101" authorId="0">
      <text>
        <r>
          <rPr>
            <b/>
            <sz val="9"/>
            <rFont val="宋体"/>
            <charset val="134"/>
          </rPr>
          <t>lenovo:</t>
        </r>
        <r>
          <rPr>
            <sz val="9"/>
            <rFont val="宋体"/>
            <charset val="134"/>
          </rPr>
          <t xml:space="preserve">
基数</t>
        </r>
      </text>
    </comment>
    <comment ref="A102" authorId="0">
      <text>
        <r>
          <rPr>
            <b/>
            <sz val="9"/>
            <rFont val="宋体"/>
            <charset val="134"/>
          </rPr>
          <t>lenovo:</t>
        </r>
        <r>
          <rPr>
            <sz val="9"/>
            <rFont val="宋体"/>
            <charset val="134"/>
          </rPr>
          <t xml:space="preserve">
基数</t>
        </r>
      </text>
    </comment>
    <comment ref="A103" authorId="0">
      <text>
        <r>
          <rPr>
            <b/>
            <sz val="9"/>
            <rFont val="宋体"/>
            <charset val="134"/>
          </rPr>
          <t>lenovo:</t>
        </r>
        <r>
          <rPr>
            <sz val="9"/>
            <rFont val="宋体"/>
            <charset val="134"/>
          </rPr>
          <t xml:space="preserve">
基数</t>
        </r>
      </text>
    </comment>
    <comment ref="A104" authorId="0">
      <text>
        <r>
          <rPr>
            <b/>
            <sz val="9"/>
            <rFont val="宋体"/>
            <charset val="134"/>
          </rPr>
          <t>lenovo:</t>
        </r>
        <r>
          <rPr>
            <sz val="9"/>
            <rFont val="宋体"/>
            <charset val="134"/>
          </rPr>
          <t xml:space="preserve">
基数</t>
        </r>
      </text>
    </comment>
    <comment ref="A105" authorId="0">
      <text>
        <r>
          <rPr>
            <b/>
            <sz val="9"/>
            <rFont val="宋体"/>
            <charset val="134"/>
          </rPr>
          <t>lenovo:</t>
        </r>
        <r>
          <rPr>
            <sz val="9"/>
            <rFont val="宋体"/>
            <charset val="134"/>
          </rPr>
          <t xml:space="preserve">
基数</t>
        </r>
      </text>
    </comment>
    <comment ref="A106" authorId="0">
      <text>
        <r>
          <rPr>
            <b/>
            <sz val="9"/>
            <rFont val="宋体"/>
            <charset val="134"/>
          </rPr>
          <t>lenovo:</t>
        </r>
        <r>
          <rPr>
            <sz val="9"/>
            <rFont val="宋体"/>
            <charset val="134"/>
          </rPr>
          <t xml:space="preserve">
省级固定基数</t>
        </r>
      </text>
    </comment>
    <comment ref="A107" authorId="0">
      <text>
        <r>
          <rPr>
            <b/>
            <sz val="9"/>
            <rFont val="宋体"/>
            <charset val="134"/>
          </rPr>
          <t>lenovo:</t>
        </r>
        <r>
          <rPr>
            <sz val="9"/>
            <rFont val="宋体"/>
            <charset val="134"/>
          </rPr>
          <t xml:space="preserve">
省级固定基数</t>
        </r>
      </text>
    </comment>
    <comment ref="A108" authorId="0">
      <text>
        <r>
          <rPr>
            <b/>
            <sz val="9"/>
            <rFont val="宋体"/>
            <charset val="134"/>
          </rPr>
          <t>lenovo:</t>
        </r>
        <r>
          <rPr>
            <sz val="9"/>
            <rFont val="宋体"/>
            <charset val="134"/>
          </rPr>
          <t xml:space="preserve">
省级固定基数</t>
        </r>
      </text>
    </comment>
    <comment ref="A191" authorId="0">
      <text>
        <r>
          <rPr>
            <b/>
            <sz val="9"/>
            <rFont val="宋体"/>
            <charset val="134"/>
          </rPr>
          <t>lenovo:</t>
        </r>
        <r>
          <rPr>
            <sz val="9"/>
            <rFont val="宋体"/>
            <charset val="134"/>
          </rPr>
          <t xml:space="preserve">
省厅2020.3.20对账单调整为一般转移支付</t>
        </r>
      </text>
    </comment>
    <comment ref="A227" authorId="0">
      <text>
        <r>
          <rPr>
            <b/>
            <sz val="9"/>
            <rFont val="宋体"/>
            <charset val="134"/>
          </rPr>
          <t>lenovo:</t>
        </r>
        <r>
          <rPr>
            <sz val="9"/>
            <rFont val="宋体"/>
            <charset val="134"/>
          </rPr>
          <t xml:space="preserve">
基数</t>
        </r>
      </text>
    </comment>
    <comment ref="A228" authorId="0">
      <text>
        <r>
          <rPr>
            <b/>
            <sz val="9"/>
            <rFont val="宋体"/>
            <charset val="134"/>
          </rPr>
          <t>lenovo:</t>
        </r>
        <r>
          <rPr>
            <sz val="9"/>
            <rFont val="宋体"/>
            <charset val="134"/>
          </rPr>
          <t xml:space="preserve">
基数</t>
        </r>
      </text>
    </comment>
    <comment ref="A229" authorId="0">
      <text>
        <r>
          <rPr>
            <b/>
            <sz val="9"/>
            <rFont val="宋体"/>
            <charset val="134"/>
          </rPr>
          <t>lenovo:</t>
        </r>
        <r>
          <rPr>
            <sz val="9"/>
            <rFont val="宋体"/>
            <charset val="134"/>
          </rPr>
          <t xml:space="preserve">
凤凰街办、古楼街办协商确定</t>
        </r>
      </text>
    </comment>
    <comment ref="A230" authorId="0">
      <text>
        <r>
          <rPr>
            <b/>
            <sz val="9"/>
            <rFont val="宋体"/>
            <charset val="134"/>
          </rPr>
          <t>lenovo:</t>
        </r>
        <r>
          <rPr>
            <sz val="9"/>
            <rFont val="宋体"/>
            <charset val="134"/>
          </rPr>
          <t xml:space="preserve">
国库科3.24提供数据</t>
        </r>
      </text>
    </comment>
  </commentList>
</comments>
</file>

<file path=xl/comments2.xml><?xml version="1.0" encoding="utf-8"?>
<comments xmlns="http://schemas.openxmlformats.org/spreadsheetml/2006/main">
  <authors>
    <author>胡进城/预算处（编审中心）/湖北省财政厅</author>
  </authors>
  <commentList>
    <comment ref="C10" authorId="0">
      <text>
        <r>
          <rPr>
            <b/>
            <sz val="9"/>
            <rFont val="宋体"/>
            <charset val="134"/>
          </rPr>
          <t>从2017年起，由原来的中央统一征收调整为中央与地方收入4:6分成。</t>
        </r>
      </text>
    </comment>
  </commentList>
</comments>
</file>

<file path=xl/sharedStrings.xml><?xml version="1.0" encoding="utf-8"?>
<sst xmlns="http://schemas.openxmlformats.org/spreadsheetml/2006/main" count="1412" uniqueCount="1040">
  <si>
    <t xml:space="preserve">   政府决算公开表格样式（参考）目录</t>
  </si>
  <si>
    <t>一、2019年鄂城区一般公共预算收入情况表</t>
  </si>
  <si>
    <t xml:space="preserve">二、2019年本级一般公共预算收入情况表                              </t>
  </si>
  <si>
    <t xml:space="preserve">三、2019年鄂城区一般公共预算支出情况表                              </t>
  </si>
  <si>
    <t xml:space="preserve">四、2019年本级一般公共预算支出情况表                              </t>
  </si>
  <si>
    <t xml:space="preserve">五、2019年本级专项转移支付情况表                            </t>
  </si>
  <si>
    <t xml:space="preserve">六、2019年XX政府一般债务限额余额表                        </t>
  </si>
  <si>
    <t xml:space="preserve">七、2019年鄂城区政府性基金收入情况表                                </t>
  </si>
  <si>
    <t xml:space="preserve">八、2019年本级政府性基金收入情况表                                </t>
  </si>
  <si>
    <t xml:space="preserve">九、2019年鄂城区政府性基金支出情况表                                </t>
  </si>
  <si>
    <t xml:space="preserve">十、2019年本级政府性基金支出情况表                              </t>
  </si>
  <si>
    <t xml:space="preserve">十一、2019年本级政府性基金专项转移支付情况表              </t>
  </si>
  <si>
    <t xml:space="preserve">十二、2019年XX政府专项债务限额余额表                      </t>
  </si>
  <si>
    <t xml:space="preserve">十三、2019年鄂城区国有资本经营收入情况表                            </t>
  </si>
  <si>
    <t xml:space="preserve">十四、2019年本级国有资本经营收入情况表                            </t>
  </si>
  <si>
    <t xml:space="preserve">十五、2019年鄂城区国有资本经营支出情况表                            </t>
  </si>
  <si>
    <t xml:space="preserve">十六、2019年本级国有资本经营支出情况表                            </t>
  </si>
  <si>
    <t xml:space="preserve">十七、2019年本级国有资本经营专项转移支付情况表            </t>
  </si>
  <si>
    <t xml:space="preserve">十八、2019年鄂城区社会保障基金收入情况表                            </t>
  </si>
  <si>
    <t xml:space="preserve">十九、2019年本级社会保障基金收入情况表                            </t>
  </si>
  <si>
    <t xml:space="preserve">二十、2019年鄂城区社会保障基金支出情况表                          </t>
  </si>
  <si>
    <t xml:space="preserve">二十一、2019年本级社会保障基金支出情况表                          </t>
  </si>
  <si>
    <t xml:space="preserve">二十二、2019年鄂城区财政收入情况表                                  </t>
  </si>
  <si>
    <t xml:space="preserve">二十三、2019年鄂城区财政支出情况表                                  </t>
  </si>
  <si>
    <t>2019年鄂城区一般公共预算收入情况表</t>
  </si>
  <si>
    <t>表一</t>
  </si>
  <si>
    <t>单位：万元</t>
  </si>
  <si>
    <t>项        目</t>
  </si>
  <si>
    <t>预算数</t>
  </si>
  <si>
    <t>决算数</t>
  </si>
  <si>
    <t>占预算数%</t>
  </si>
  <si>
    <t>国库11月份数据</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</si>
  <si>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</si>
  <si>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</si>
  <si>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</si>
  <si>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</si>
  <si>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</si>
  <si>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</si>
  <si>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</si>
  <si>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</si>
  <si>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</si>
  <si>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</si>
  <si>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</si>
  <si>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</si>
  <si>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</si>
  <si>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</si>
  <si>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</si>
  <si>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</si>
  <si>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</si>
  <si>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</si>
  <si>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</si>
  <si>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</si>
  <si>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</si>
  <si>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</si>
  <si>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</si>
  <si>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</si>
  <si>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</si>
  <si>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    入    合    计</t>
  </si>
  <si>
    <t>2019年本级一般公共预算收入执行情况表</t>
  </si>
  <si>
    <t>表二</t>
  </si>
  <si>
    <t>调整预算数</t>
  </si>
  <si>
    <t>占调整预算数%</t>
  </si>
  <si>
    <t>一、区本级一般公共预算收入</t>
  </si>
  <si>
    <t xml:space="preserve">  （一）税收收入</t>
  </si>
  <si>
    <t xml:space="preserve">   1、增值税</t>
  </si>
  <si>
    <t xml:space="preserve">   2、营业税</t>
  </si>
  <si>
    <t xml:space="preserve">   3、企业所得税</t>
  </si>
  <si>
    <t xml:space="preserve">   4、个人所得税</t>
  </si>
  <si>
    <t xml:space="preserve">   5、资源税</t>
  </si>
  <si>
    <t xml:space="preserve">   6、城市维护建设税</t>
  </si>
  <si>
    <t xml:space="preserve">   7、房产税</t>
  </si>
  <si>
    <t xml:space="preserve">   8、印花税</t>
  </si>
  <si>
    <t xml:space="preserve">   9、城镇土地使用税</t>
  </si>
  <si>
    <t xml:space="preserve">   10、土地增值税</t>
  </si>
  <si>
    <t xml:space="preserve">   11、车船税</t>
  </si>
  <si>
    <t xml:space="preserve">   12、耕地占用税</t>
  </si>
  <si>
    <t xml:space="preserve">   13、契税</t>
  </si>
  <si>
    <t xml:space="preserve">   14、环境保护税</t>
  </si>
  <si>
    <t xml:space="preserve">  （二）非税收入</t>
  </si>
  <si>
    <t xml:space="preserve">   15、专项收入</t>
  </si>
  <si>
    <t xml:space="preserve">   16、行政事业性收费收入</t>
  </si>
  <si>
    <t xml:space="preserve">   17、罚没收入</t>
  </si>
  <si>
    <t xml:space="preserve">   18、国有资本经营收入</t>
  </si>
  <si>
    <t xml:space="preserve">   19、国有资源(资产)有偿使用收入</t>
  </si>
  <si>
    <t xml:space="preserve">   20、其他收入</t>
  </si>
  <si>
    <t>二、转移性收入</t>
  </si>
  <si>
    <t xml:space="preserve">  （一）返还性收入</t>
  </si>
  <si>
    <t xml:space="preserve">      1、税收返还收入</t>
  </si>
  <si>
    <t xml:space="preserve">      2、体制调整基数返还</t>
  </si>
  <si>
    <t xml:space="preserve">      3、营改增五五分成返还基数</t>
  </si>
  <si>
    <t xml:space="preserve">  （二）一般性转移支付收入</t>
  </si>
  <si>
    <t xml:space="preserve">      1、原体制补助</t>
  </si>
  <si>
    <t xml:space="preserve">      2、激励性转移支付</t>
  </si>
  <si>
    <t xml:space="preserve">      3、政策性转移支付</t>
  </si>
  <si>
    <t xml:space="preserve">      4、革命老区和民族地区转移支付</t>
  </si>
  <si>
    <t xml:space="preserve">      5、县级基本财力保障转移支付</t>
  </si>
  <si>
    <t xml:space="preserve">      6、各项结算补助收入</t>
  </si>
  <si>
    <t xml:space="preserve">      7、成品油价格改革和税费改革补助收入</t>
  </si>
  <si>
    <t xml:space="preserve">      8、基层公检法司转移支付</t>
  </si>
  <si>
    <t xml:space="preserve">      9、义务教育转移支付</t>
  </si>
  <si>
    <t xml:space="preserve">     10、基本养老保险和低保转移支付</t>
  </si>
  <si>
    <t xml:space="preserve">     11、新型农村合作医疗转移支付</t>
  </si>
  <si>
    <t xml:space="preserve">     12、农村综合改革转移支付</t>
  </si>
  <si>
    <t xml:space="preserve">     13、产粮大县奖励转移支付</t>
  </si>
  <si>
    <t xml:space="preserve">     14、固定补助收入</t>
  </si>
  <si>
    <t xml:space="preserve">     15、其他一般性转移支付补助收入</t>
  </si>
  <si>
    <t xml:space="preserve">  （三）专项转移支付收入</t>
  </si>
  <si>
    <t xml:space="preserve">  （四）上解收入</t>
  </si>
  <si>
    <t xml:space="preserve">  （五）上年结转收入</t>
  </si>
  <si>
    <t xml:space="preserve">  （六）调入资金</t>
  </si>
  <si>
    <t xml:space="preserve">  （七）调入预算稳定调节基金</t>
  </si>
  <si>
    <t>三、债务收入</t>
  </si>
  <si>
    <t/>
  </si>
  <si>
    <t>2019年鄂城区一般公共预算支出情况表</t>
  </si>
  <si>
    <t>表三</t>
  </si>
  <si>
    <t>项目</t>
  </si>
  <si>
    <t>11月底国库数据</t>
  </si>
  <si>
    <t>12月国库数据</t>
  </si>
  <si>
    <t>一般公共预算支出合计</t>
  </si>
  <si>
    <t>一、一般公共服务支出</t>
  </si>
  <si>
    <t xml:space="preserve">  一般公共服务支出</t>
  </si>
  <si>
    <t>二、外交支出</t>
  </si>
  <si>
    <t xml:space="preserve">  国防支出</t>
  </si>
  <si>
    <t>三、国防支出</t>
  </si>
  <si>
    <t xml:space="preserve">  公共安全支出</t>
  </si>
  <si>
    <t>四、公共安全支出</t>
  </si>
  <si>
    <t xml:space="preserve">  教育支出</t>
  </si>
  <si>
    <t>五、教育支出</t>
  </si>
  <si>
    <t xml:space="preserve">  科学技术支出</t>
  </si>
  <si>
    <t>六、科学技术支出</t>
  </si>
  <si>
    <t xml:space="preserve">  文化体育与传媒支出</t>
  </si>
  <si>
    <t>七、文化体育与传媒支出</t>
  </si>
  <si>
    <t xml:space="preserve">  社会保障和就业支出</t>
  </si>
  <si>
    <t>八、社会保障和就业支出</t>
  </si>
  <si>
    <t xml:space="preserve">  医疗卫生与计划生育支出</t>
  </si>
  <si>
    <t>九、医疗卫生与计划生育支出</t>
  </si>
  <si>
    <t xml:space="preserve">  节能环保支出</t>
  </si>
  <si>
    <t>十、节能环保支出</t>
  </si>
  <si>
    <t xml:space="preserve">  城乡社区支出</t>
  </si>
  <si>
    <t>十一、城乡社区支出</t>
  </si>
  <si>
    <t xml:space="preserve">  农林水支出</t>
  </si>
  <si>
    <t>十二、农林水支出</t>
  </si>
  <si>
    <t xml:space="preserve">  交通运输支出</t>
  </si>
  <si>
    <t>十三、交通运输支出</t>
  </si>
  <si>
    <t>十四、资源勘探信息等支出</t>
  </si>
  <si>
    <t>十五、商业服务业等支出</t>
  </si>
  <si>
    <t>十六、金融支出</t>
  </si>
  <si>
    <t xml:space="preserve">  资源勘探信息等支出</t>
  </si>
  <si>
    <t>十七、援助其他地区支出</t>
  </si>
  <si>
    <t xml:space="preserve">  商业服务业等支出</t>
  </si>
  <si>
    <t>十八、国土海洋气象等支出</t>
  </si>
  <si>
    <t xml:space="preserve">  金融支出</t>
  </si>
  <si>
    <t>十九、住房保障支出</t>
  </si>
  <si>
    <t>二十、粮油物资储备支出</t>
  </si>
  <si>
    <t>二十一、预备费</t>
  </si>
  <si>
    <t xml:space="preserve">  援助其他地区支出</t>
  </si>
  <si>
    <t>二十二、国债还本付息支出</t>
  </si>
  <si>
    <t xml:space="preserve">  国土海洋气象等支出</t>
  </si>
  <si>
    <t>二十三、其他支出</t>
  </si>
  <si>
    <t xml:space="preserve">  住房保障支出</t>
  </si>
  <si>
    <t xml:space="preserve">  其他支出(类)</t>
  </si>
  <si>
    <t xml:space="preserve">  债务付息支出</t>
  </si>
  <si>
    <t xml:space="preserve">  债务发行费用支出</t>
  </si>
  <si>
    <r>
      <rPr>
        <sz val="10"/>
        <rFont val="宋体"/>
        <charset val="134"/>
      </rPr>
      <t xml:space="preserve">支 </t>
    </r>
    <r>
      <rPr>
        <sz val="10"/>
        <rFont val="宋体"/>
        <charset val="134"/>
      </rPr>
      <t xml:space="preserve"> </t>
    </r>
    <r>
      <rPr>
        <sz val="10"/>
        <rFont val="宋体"/>
        <charset val="134"/>
      </rPr>
      <t>出</t>
    </r>
    <r>
      <rPr>
        <sz val="10"/>
        <rFont val="宋体"/>
        <charset val="134"/>
      </rPr>
      <t xml:space="preserve">  </t>
    </r>
    <r>
      <rPr>
        <sz val="10"/>
        <rFont val="宋体"/>
        <charset val="134"/>
      </rPr>
      <t>合</t>
    </r>
    <r>
      <rPr>
        <sz val="10"/>
        <rFont val="宋体"/>
        <charset val="134"/>
      </rPr>
      <t xml:space="preserve">  </t>
    </r>
    <r>
      <rPr>
        <sz val="10"/>
        <rFont val="宋体"/>
        <charset val="134"/>
      </rPr>
      <t>计</t>
    </r>
  </si>
  <si>
    <t>鄂城区2019年转移支付分地区明细表</t>
  </si>
  <si>
    <t>表⑤</t>
  </si>
  <si>
    <t>鄂城区（万元）</t>
  </si>
  <si>
    <t>区直</t>
  </si>
  <si>
    <t>杜山</t>
  </si>
  <si>
    <t>花湖</t>
  </si>
  <si>
    <t>碧石</t>
  </si>
  <si>
    <t>汀祖</t>
  </si>
  <si>
    <t>泽林</t>
  </si>
  <si>
    <t>长港</t>
  </si>
  <si>
    <t>新庙</t>
  </si>
  <si>
    <t>杨叶</t>
  </si>
  <si>
    <t>沙窝</t>
  </si>
  <si>
    <t>燕矶</t>
  </si>
  <si>
    <t>二、上级补助收入合计</t>
  </si>
  <si>
    <t>（一）返还性收入</t>
  </si>
  <si>
    <t>2、财政体制调整核定返还基数（基数）</t>
  </si>
  <si>
    <t>3、营改增五五分成返还基数</t>
  </si>
  <si>
    <t>4、街办体制调整基数返还（上交）</t>
  </si>
  <si>
    <t>（二）一般性转移支付收入</t>
  </si>
  <si>
    <t>1、体制补助收入</t>
  </si>
  <si>
    <t xml:space="preserve">   (1)原体制补助收入（基数）</t>
  </si>
  <si>
    <t>2、激励性转移支付</t>
  </si>
  <si>
    <t xml:space="preserve">   (1)税收收入增长奖励</t>
  </si>
  <si>
    <t xml:space="preserve">   (2)税收收入进位激励奖励</t>
  </si>
  <si>
    <t>3、政策性转移支付</t>
  </si>
  <si>
    <t xml:space="preserve">  （1）省级增量返还补助基数（基数）</t>
  </si>
  <si>
    <t xml:space="preserve">  （2）离职村干部岗位补贴补助（基数）</t>
  </si>
  <si>
    <t xml:space="preserve">  （3）在职村干部转移支付补助（基数）</t>
  </si>
  <si>
    <t xml:space="preserve">  （4）村主职干部报酬转移支付（基数）</t>
  </si>
  <si>
    <t xml:space="preserve">  （5）乡镇（公社）老放映员省级补助资金</t>
  </si>
  <si>
    <t>4、县级基本财力保障补助</t>
  </si>
  <si>
    <t xml:space="preserve">   (1)原规范津补贴和绩效工资补助（基数）</t>
  </si>
  <si>
    <t xml:space="preserve">   (2)义务教育绩效工资（基数）</t>
  </si>
  <si>
    <t xml:space="preserve">   (3)公共卫生绩效工资（基数）</t>
  </si>
  <si>
    <t xml:space="preserve">  （4）“以钱养事”省级补助资金（基数）</t>
  </si>
  <si>
    <t xml:space="preserve">  （5）县级基本财力保障转移支付</t>
  </si>
  <si>
    <t xml:space="preserve">  （6）乡镇卫生院离退休职工工资补助（基数）</t>
  </si>
  <si>
    <t xml:space="preserve">  （7）乡镇干部、教师医疗保险补助（基数）</t>
  </si>
  <si>
    <t xml:space="preserve">  （8）困难补助（基数）</t>
  </si>
  <si>
    <t xml:space="preserve">  （9）市级津补贴补助（基数）</t>
  </si>
  <si>
    <t xml:space="preserve">  （10）乡镇卫生人员绩效工资补助（基数）</t>
  </si>
  <si>
    <t xml:space="preserve">  （11）六个村移交财力补助（基数）</t>
  </si>
  <si>
    <t xml:space="preserve">  （12）教育补助（基数）</t>
  </si>
  <si>
    <t xml:space="preserve">  （13）体制性财力补助（基数）</t>
  </si>
  <si>
    <t>5、均衡性转移支付收入</t>
  </si>
  <si>
    <t xml:space="preserve">  （1）关于下达2018年度“精准灭荒”省级奖补资金（清算）部分的通知</t>
  </si>
  <si>
    <t xml:space="preserve">  （2）下达2019年防汛抗旱应急资金（第一批）</t>
  </si>
  <si>
    <t xml:space="preserve">  （3）下达2019年省级城市建设以奖代补资金</t>
  </si>
  <si>
    <t xml:space="preserve">  （4）2019年省级农村危房改造补助资金</t>
  </si>
  <si>
    <t xml:space="preserve">  （5）下达2019年省级城乡建设与发展以奖代补资金</t>
  </si>
  <si>
    <t xml:space="preserve">  （6）下达2018年度渔业成品油价格改革财政补贴资金</t>
  </si>
  <si>
    <t xml:space="preserve">  （7）下达2019年“四好农村路”建设省级补助资金的通知（政府债券）</t>
  </si>
  <si>
    <t xml:space="preserve">  （8）关于下达2019年省级城乡生活垃圾无害化处理以奖代补资金的通知</t>
  </si>
  <si>
    <t xml:space="preserve">  （9）关于下达2019年省级乡镇生活污水治理以奖代补资金的通知</t>
  </si>
  <si>
    <t xml:space="preserve">  （10）2019年省级林业一般性转移支付资金</t>
  </si>
  <si>
    <t xml:space="preserve">  （11）关于下达2018年农村客运 出租车等行业成品油价格改革财政补贴预算指标的通知（固定基数）</t>
  </si>
  <si>
    <t xml:space="preserve">  （12）2019年社会治安综合治理激励性转移支付资金</t>
  </si>
  <si>
    <t xml:space="preserve">  （13）优抚对象医疗补助</t>
  </si>
  <si>
    <t xml:space="preserve">  （14）2019年民政和优抚一般性转移支付资金（第二批）</t>
  </si>
  <si>
    <t xml:space="preserve">  （15）2018年农村社区建设“以奖代补”资金</t>
  </si>
  <si>
    <t xml:space="preserve">  （16）关于拨付2019年省级现代农业转移支付资金的通知（国有农场小型公益事业）</t>
  </si>
  <si>
    <t xml:space="preserve">  （17）农村饮水安全巩固提升省级补助资金</t>
  </si>
  <si>
    <t xml:space="preserve">  （18）关于拨付2019年抗旱补助资金的通知</t>
  </si>
  <si>
    <t xml:space="preserve">  （19）拨付2019年农业转移支付资金的通知（三农考评奖励）</t>
  </si>
  <si>
    <t xml:space="preserve">  （20）关于下达省级农业财政工作综合考评激励性转移支付资金的通知</t>
  </si>
  <si>
    <t xml:space="preserve">  （21）关于拨付2019年省级财政专项扶贫资金（光纤进村扶贫）的通知（从三万活动列支）</t>
  </si>
  <si>
    <t xml:space="preserve">  （22）2019年第三批组织工作补助经费</t>
  </si>
  <si>
    <t xml:space="preserve">  （23）2019年税务系统省级财政统筹经费资金</t>
  </si>
  <si>
    <t xml:space="preserve">  （24）2018年主要污染物总量减排省级财政"以奖代补"资金</t>
  </si>
  <si>
    <t xml:space="preserve">  （25）2018年度城市建设以奖代补</t>
  </si>
  <si>
    <t xml:space="preserve">  （26）2018年省级城乡生活垃圾无害化处理以奖代补资金</t>
  </si>
  <si>
    <t xml:space="preserve">  （27）2018年度环境空气质量生态补偿资金</t>
  </si>
  <si>
    <t xml:space="preserve">  （28）2018年养老服务体系建设补助资金</t>
  </si>
  <si>
    <t xml:space="preserve">  （29）省级农业转移支付资金</t>
  </si>
  <si>
    <t>6、结算补助收入</t>
  </si>
  <si>
    <t xml:space="preserve">   (1)教育专项补助（基数）</t>
  </si>
  <si>
    <t xml:space="preserve">   (2)市场税收分成（基数）</t>
  </si>
  <si>
    <t xml:space="preserve">   (3)市场税收增收定补（基数）</t>
  </si>
  <si>
    <t xml:space="preserve">   (4)乡镇主职干部津贴（基数）</t>
  </si>
  <si>
    <t xml:space="preserve">   (5)农村信用社税收补助（基数）</t>
  </si>
  <si>
    <t xml:space="preserve">   (6)关于提前下达解决特殊疑难信访问题补助经费</t>
  </si>
  <si>
    <t xml:space="preserve">   (7)关于结算下达2018年度到村任职高校毕业生中央财政补助资金的通知</t>
  </si>
  <si>
    <t xml:space="preserve">  （8）2019年科学普及转移支付资金</t>
  </si>
  <si>
    <t xml:space="preserve">  （9）下达2019年美术馆公共图书馆文化馆（站）免费开放中央补助资金</t>
  </si>
  <si>
    <t xml:space="preserve">  （10）关于调整2018年度教育现代化推进工程中央基建投资预算的通知</t>
  </si>
  <si>
    <t xml:space="preserve">  （11）2019年度高校毕业生“三支一扶”计划补助资金</t>
  </si>
  <si>
    <t xml:space="preserve">  （12）监察体制改革转隶后划转经费（基数）</t>
  </si>
  <si>
    <t>7、产粮（油）大县奖励资金收入</t>
  </si>
  <si>
    <t xml:space="preserve">   (1)提前下达2019年产粮大县奖励资金预算</t>
  </si>
  <si>
    <t>8、固定数额补助收入</t>
  </si>
  <si>
    <t xml:space="preserve">  （1）原调资转移支付补助基数（基数）</t>
  </si>
  <si>
    <t xml:space="preserve">  （2）2015年新增调资转移支付补助基数（基数）</t>
  </si>
  <si>
    <t xml:space="preserve">  （3）2016年新增调资转移支付补助（基数）</t>
  </si>
  <si>
    <t xml:space="preserve">  （4）2019年调整机关事业单位工作人员基本工作标准和离退休人员离退休费转移支付（基数）</t>
  </si>
  <si>
    <t xml:space="preserve">  （5）农村税费改革转移支付补助收入（基数）</t>
  </si>
  <si>
    <t xml:space="preserve">  （6）全省监察体制改革人员转隶后划转经费（基数）</t>
  </si>
  <si>
    <t xml:space="preserve">  （7）划转原国税部门养老保险缴费和离退休人员经费（基数）</t>
  </si>
  <si>
    <t xml:space="preserve">  （8）定额结算补助收入（基数）</t>
  </si>
  <si>
    <t xml:space="preserve">  （9）退耕还林还草地方减收转移支付补助（基数）</t>
  </si>
  <si>
    <t xml:space="preserve">  （10）义务教育政策性转移支付（基数）</t>
  </si>
  <si>
    <t xml:space="preserve">  （11）省级重点贫困村补助资金（基数）</t>
  </si>
  <si>
    <t xml:space="preserve">  （12）人武职工补助资金（基数）</t>
  </si>
  <si>
    <t xml:space="preserve">  （13）村级医疗机构补助基数（乡村医生补助、村卫生室基本运行补助）（基数）</t>
  </si>
  <si>
    <t xml:space="preserve">  （14）农村义务教育骨干教师补助</t>
  </si>
  <si>
    <t xml:space="preserve">  （15）农村义务教育阶段教师统招统派省级补助（基数）</t>
  </si>
  <si>
    <t xml:space="preserve">  （16）2018年度中央对地方审计专项补助经费</t>
  </si>
  <si>
    <t xml:space="preserve">  （17）预拨调整机关事业单位工作人员基本工资标准和离休人员离休费转移支付补助（基数）</t>
  </si>
  <si>
    <t>9、贫困地区转移支付收入</t>
  </si>
  <si>
    <t xml:space="preserve">  （1）2019年省级少数民族资金</t>
  </si>
  <si>
    <t xml:space="preserve">  （2）关于提前下达2019年中央财政专项扶贫资金预算的通知</t>
  </si>
  <si>
    <t xml:space="preserve">  （3）2019年中央财政专项扶贫资金预算</t>
  </si>
  <si>
    <t xml:space="preserve">  （4）2019年省驻农村工作队驻村帮扶资金</t>
  </si>
  <si>
    <t xml:space="preserve">  （5）2019年省级财政专项扶贫资金（扶贫发展）</t>
  </si>
  <si>
    <t>10、公共安全共同财政事权转移支付收入</t>
  </si>
  <si>
    <t xml:space="preserve">  （1）下达2019年省级法律援助专项补助资金的通知</t>
  </si>
  <si>
    <t xml:space="preserve">  （2）下达2019年社区矫正专项资金的通知</t>
  </si>
  <si>
    <t xml:space="preserve">     （3）关于提前下达2019年政法转移支付资金的通知</t>
  </si>
  <si>
    <t xml:space="preserve">  （4）下达2019年省级人民调解转移支付资金的通知</t>
  </si>
  <si>
    <t xml:space="preserve">  （5）关于下达2019年中央政法纪检转移支付资金的通知</t>
  </si>
  <si>
    <t xml:space="preserve">  （6）2019年中央政法纪检监察转移支付资金（司法救助资金）</t>
  </si>
  <si>
    <t xml:space="preserve">  （7）2019年中央政法纪检监察转移支付公安预备费</t>
  </si>
  <si>
    <t xml:space="preserve">  （8）扫黑除恶线索举报奖励资金</t>
  </si>
  <si>
    <t>11、教育共同财政事权转移支付收入</t>
  </si>
  <si>
    <t xml:space="preserve">   （1）关于提前下达2019年学前教育幼儿资助补助经费预算的通知（专项调共同事权）</t>
  </si>
  <si>
    <t xml:space="preserve">   （2）提前下达2019年扩大学前教育资源补助经费预算的通知</t>
  </si>
  <si>
    <t xml:space="preserve">   （3）提前下达2019年城乡义务教育补助经费预算的通知</t>
  </si>
  <si>
    <t xml:space="preserve">   （4）提前下达2019年学生资助补助经费（普通高中部分）预算的通知</t>
  </si>
  <si>
    <t xml:space="preserve">   （5）关于提前下达2019年中小学幼儿园教师国家级培训计划专项资金预算的通知（专项调共同事权）</t>
  </si>
  <si>
    <t xml:space="preserve">   （6）关于下达2019年青少年校园足球活动省级专项资金预算的通知（专项调共同事权）</t>
  </si>
  <si>
    <t xml:space="preserve">   （7）2018年义务教育学生字典中央补助资金</t>
  </si>
  <si>
    <t xml:space="preserve">   （8）关于下达2019年城乡义务教育补助经费预算的通知</t>
  </si>
  <si>
    <t xml:space="preserve">   （9）关于下达2019年扩大学前教育资源补助经费预算的通知</t>
  </si>
  <si>
    <t xml:space="preserve">   （10）关于下达2019年中小学幼儿园教师国家级培训计划专项资金预算的通知（中央资金）</t>
  </si>
  <si>
    <t xml:space="preserve">   （11）关于下达2019年校园封闭管理一次性补助资金预算的通知</t>
  </si>
  <si>
    <t>12、科学技术共同财政事权转移支付收入</t>
  </si>
  <si>
    <t>13、文化旅游体育与传媒共同财政事权转移支付收入</t>
  </si>
  <si>
    <t xml:space="preserve">   （1）2019年中央补助地方公共文化服务体系建设专项资金</t>
  </si>
  <si>
    <t>14、社会保障和就业共同财政事权转移支付收入</t>
  </si>
  <si>
    <t xml:space="preserve">   （1）提前下达2019年城乡居民基本养老保险财政补助资金</t>
  </si>
  <si>
    <t xml:space="preserve">   （2）提前下达2019年企业职工养老保险补助经费预算指标</t>
  </si>
  <si>
    <t xml:space="preserve">   （3）关于提前下达2019年优抚对象补助经费预算的通知</t>
  </si>
  <si>
    <t xml:space="preserve">   （4）提前下达2019年中央残疾人事业发展补助资金</t>
  </si>
  <si>
    <t xml:space="preserve">   （5）关于提前下达2019年中央财政困难群众救助补助预算的通知</t>
  </si>
  <si>
    <t xml:space="preserve">   （6）2019年优抚安置转移支付资金</t>
  </si>
  <si>
    <t xml:space="preserve">   （7）关于下达2019年中央财政优抚对象抚恤和医疗保障补助资金的通知</t>
  </si>
  <si>
    <t>15、卫生健康共同财政事权转移支付收入</t>
  </si>
  <si>
    <t xml:space="preserve">   （1）提前下达2019年中央优抚对象医疗保障补助资金（专项调共同事权）</t>
  </si>
  <si>
    <t xml:space="preserve">   （2）提前下达2019年城乡居民基本医疗保险补助资金预算的通知</t>
  </si>
  <si>
    <t xml:space="preserve">   （3）提前下达2019年计划生育转移支付资金预算的通知</t>
  </si>
  <si>
    <t xml:space="preserve">   （4）关于提前下达2019年基本药物制度补助资金预算的通知</t>
  </si>
  <si>
    <t xml:space="preserve">   （5）关于提前下达2019年医疗服务能力提升（卫生健康人才培养培训）补助资金预算的通知</t>
  </si>
  <si>
    <t xml:space="preserve">   （6）提前下达2019年公共卫生服务资金</t>
  </si>
  <si>
    <t xml:space="preserve">   （7）2019年计划生育转移支付资金预算</t>
  </si>
  <si>
    <t xml:space="preserve">   （8）2019年基本公共卫生服务补助资金预算</t>
  </si>
  <si>
    <t xml:space="preserve">   （9）关于结算2018年城乡居民基本医疗保险中央和省级财政补助资金的通知</t>
  </si>
  <si>
    <t xml:space="preserve">   （10）关于下达2019年中央财政优抚对象抚恤和医疗保障补助资金的通知</t>
  </si>
  <si>
    <t xml:space="preserve">   （11）2018年村卫生室实施国家基本药物制度省级财政补助资金</t>
  </si>
  <si>
    <t>16、节能环保共同财政事权转移支付收入</t>
  </si>
  <si>
    <t xml:space="preserve">   （1）拨付2019年中央财政提前下达林业转移支付资金的通知</t>
  </si>
  <si>
    <t>17、农林水共同财政事权转移支付收入</t>
  </si>
  <si>
    <t xml:space="preserve">   （1）下达2019年林业改革发展资金预算</t>
  </si>
  <si>
    <t xml:space="preserve">   （2）拨付2019年中央财政提前下达林业转移支付资金的通知</t>
  </si>
  <si>
    <t xml:space="preserve">   （3）下达省级林业生态文明建设专项资金（林业有害生物防治）的通知（专项调共同事权）</t>
  </si>
  <si>
    <t xml:space="preserve">   （4）拨付2019年省级林业生态文明建设专项资金的通知（专项调共同事权）</t>
  </si>
  <si>
    <t xml:space="preserve">   （5）关于提前下达地方中央财政农业保险保费补贴2019年预算指标的通知</t>
  </si>
  <si>
    <t xml:space="preserve">   （6）提前下达2019年大中型水库移民后期扶持基金项目资金</t>
  </si>
  <si>
    <t xml:space="preserve">   （7）关于提前下达2019年大中型水库移民后期扶持工作经费预算指标的通知（专项调共同事权）</t>
  </si>
  <si>
    <t xml:space="preserve">   （8）2019年目标价格补贴（稻谷）预算</t>
  </si>
  <si>
    <t xml:space="preserve">   （9）关于提前下达2019年水利发展资金预算的通知</t>
  </si>
  <si>
    <t xml:space="preserve">   （10）关于提前下达2019年中央部分农业（农业资源及生态保护补助资金）转移支付资金预算的通知（专项调共同事权）</t>
  </si>
  <si>
    <t xml:space="preserve">   （11）关于拨付中央农作物病虫害防治资金的通知（专项调共同事权）</t>
  </si>
  <si>
    <t xml:space="preserve">   （12）关于拨付2019年省级现代农业转移支付资金的通知（国有农场小型公益事业）</t>
  </si>
  <si>
    <t xml:space="preserve">   （13）拨付2019年中央水利发展资金</t>
  </si>
  <si>
    <t xml:space="preserve">   （14）2019年耕地地力保护补贴资金</t>
  </si>
  <si>
    <t xml:space="preserve">   （15）2019年耕地地力保护补贴资金</t>
  </si>
  <si>
    <t xml:space="preserve">   （16）关于拨付2019年水利专项转移支付资金的通知（水利专项事业费）</t>
  </si>
  <si>
    <t xml:space="preserve">   （17）关于拨付省级农业转移支付资金的通知（现代农业）</t>
  </si>
  <si>
    <t xml:space="preserve">   （18）关于拨付农业转移支付资金的通知（农产品质监资金）</t>
  </si>
  <si>
    <t xml:space="preserve">   （19）省财政厅关于拨付农业转移支付资金的通知（畜禽粪污资源化利用）</t>
  </si>
  <si>
    <t xml:space="preserve">   （20）省财政厅关于下达2019年中央和省级农田建设补助资金的通知</t>
  </si>
  <si>
    <t xml:space="preserve">   （21）下达农业转移支付资金预算的通知（长江禁捕补助资金）</t>
  </si>
  <si>
    <t>18、交通运输共同财政事权转移支付收入</t>
  </si>
  <si>
    <t xml:space="preserve">   （1）提前下达2019年车辆购置税收入补助地方资金预算（第三批）一般公路建设项目（专项调共同事权）</t>
  </si>
  <si>
    <t xml:space="preserve">   （2）2018年农村客运发展省级补助资金</t>
  </si>
  <si>
    <t xml:space="preserve">   （3）2018年度渔业燃油补贴</t>
  </si>
  <si>
    <t>19、住房保障共同财政事权转移支付收入</t>
  </si>
  <si>
    <t xml:space="preserve">   （1）提前下达2019年中央财政农村危房改造补助资金</t>
  </si>
  <si>
    <t xml:space="preserve">   （2）2019年中央财政农村危房改造补助资金</t>
  </si>
  <si>
    <t>20、粮油物资储备共同财政事权转移支付收入</t>
  </si>
  <si>
    <t>21、其他共同财政事权转移支付收入</t>
  </si>
  <si>
    <t xml:space="preserve">   （1）2019年中央自然灾害救灾资金（专项调共同事权）</t>
  </si>
  <si>
    <t xml:space="preserve">   （2）关于下达2019年中央自然灾害救灾资金的通知</t>
  </si>
  <si>
    <t xml:space="preserve">   （3）下达2019年省级防灾减灾体系建设资金的通知</t>
  </si>
  <si>
    <t xml:space="preserve">   （4）关于下达2019年中央和省级自然灾害救灾资金的通知</t>
  </si>
  <si>
    <t>22、其他一般性转移支付收入</t>
  </si>
  <si>
    <t xml:space="preserve">   （1）人员下划及税收调整补助（基数）</t>
  </si>
  <si>
    <t xml:space="preserve">   （2）西山街办PE项目税收分成（基数）</t>
  </si>
  <si>
    <t xml:space="preserve">   （3）武商超市鄂州分公司税收调整</t>
  </si>
  <si>
    <t xml:space="preserve">   （4）四街划分、邮政代扣税收调整</t>
  </si>
  <si>
    <t xml:space="preserve">   （5）2017年生猪调出大县奖励资金</t>
  </si>
  <si>
    <t>2019年本级基本支出执行情况表</t>
  </si>
  <si>
    <t>表五</t>
  </si>
  <si>
    <t>支出目级</t>
  </si>
  <si>
    <t>到11月期末余额</t>
  </si>
  <si>
    <t>2019预算数</t>
  </si>
  <si>
    <t>2019完成数</t>
  </si>
  <si>
    <t>合计</t>
  </si>
  <si>
    <t>一、机关工资福利支出</t>
  </si>
  <si>
    <t>301 工资福利支出</t>
  </si>
  <si>
    <t xml:space="preserve">  工资奖金津补贴</t>
  </si>
  <si>
    <t xml:space="preserve">  30101 基本工资</t>
  </si>
  <si>
    <t xml:space="preserve">  社会保障缴费</t>
  </si>
  <si>
    <t xml:space="preserve">  30102 津贴补贴</t>
  </si>
  <si>
    <t xml:space="preserve">  其他工资福利支出</t>
  </si>
  <si>
    <t xml:space="preserve">  30103 奖金</t>
  </si>
  <si>
    <t>二、机关商品和服务支出</t>
  </si>
  <si>
    <t xml:space="preserve">  30104 其他社会保障缴费</t>
  </si>
  <si>
    <t xml:space="preserve">  办公经费</t>
  </si>
  <si>
    <t xml:space="preserve">  30106 伙食补助费</t>
  </si>
  <si>
    <t xml:space="preserve">  印刷费</t>
  </si>
  <si>
    <t xml:space="preserve">  30107 绩效工资</t>
  </si>
  <si>
    <t xml:space="preserve">  水费</t>
  </si>
  <si>
    <t xml:space="preserve">  30108 机关事业单位基本养老保险缴费</t>
  </si>
  <si>
    <t xml:space="preserve">  电费</t>
  </si>
  <si>
    <t>302 商品和服务支出</t>
  </si>
  <si>
    <t xml:space="preserve">  邮电费</t>
  </si>
  <si>
    <t xml:space="preserve">  30201 办公费</t>
  </si>
  <si>
    <t xml:space="preserve">  差旅费</t>
  </si>
  <si>
    <t xml:space="preserve">  30202 印刷费</t>
  </si>
  <si>
    <t xml:space="preserve">  维修(护)费</t>
  </si>
  <si>
    <t xml:space="preserve">  30203 咨询费</t>
  </si>
  <si>
    <t xml:space="preserve">  会议费</t>
  </si>
  <si>
    <t xml:space="preserve">  30204 手续费</t>
  </si>
  <si>
    <t xml:space="preserve">  培训费</t>
  </si>
  <si>
    <t xml:space="preserve">  30205 水费</t>
  </si>
  <si>
    <t xml:space="preserve">  公务接待费</t>
  </si>
  <si>
    <t xml:space="preserve">  30206 电费</t>
  </si>
  <si>
    <t xml:space="preserve">  工会经费</t>
  </si>
  <si>
    <t xml:space="preserve">  30209 物业管理费</t>
  </si>
  <si>
    <t xml:space="preserve">  公务用车运行维护费</t>
  </si>
  <si>
    <t xml:space="preserve">  30211 差旅费</t>
  </si>
  <si>
    <t xml:space="preserve">  公务用车补贴</t>
  </si>
  <si>
    <t xml:space="preserve">  30212 因公出国（境）费用</t>
  </si>
  <si>
    <t xml:space="preserve">  其他费用 </t>
  </si>
  <si>
    <t>303 对个人和家庭的补助</t>
  </si>
  <si>
    <t>三、机关资本性支出（一）</t>
  </si>
  <si>
    <t xml:space="preserve">  30301 离休费</t>
  </si>
  <si>
    <t xml:space="preserve">  公务用车购置</t>
  </si>
  <si>
    <t xml:space="preserve">  30302 退休费</t>
  </si>
  <si>
    <t xml:space="preserve">  办公设备购置费</t>
  </si>
  <si>
    <t xml:space="preserve">  30303 退职（役）费</t>
  </si>
  <si>
    <t>四、对事业单位经常性补助</t>
  </si>
  <si>
    <t xml:space="preserve">  30305 生活补助</t>
  </si>
  <si>
    <t>五、对个人和家庭的补助</t>
  </si>
  <si>
    <t xml:space="preserve">  30306 救济费</t>
  </si>
  <si>
    <t xml:space="preserve">  离退休支出</t>
  </si>
  <si>
    <t xml:space="preserve">  30307 医疗费</t>
  </si>
  <si>
    <t xml:space="preserve">  其他补助支出</t>
  </si>
  <si>
    <t xml:space="preserve">  30499 其他对企事业单位的补贴</t>
  </si>
  <si>
    <t xml:space="preserve">  住房补贴</t>
  </si>
  <si>
    <t>309 基本建设支出</t>
  </si>
  <si>
    <r>
      <rPr>
        <sz val="10"/>
        <rFont val="宋体"/>
        <charset val="134"/>
      </rPr>
      <t xml:space="preserve">   </t>
    </r>
    <r>
      <rPr>
        <sz val="10"/>
        <rFont val="宋体"/>
        <charset val="134"/>
      </rPr>
      <t>…</t>
    </r>
  </si>
  <si>
    <t xml:space="preserve">  30913 公务用车购置</t>
  </si>
  <si>
    <t>310 其他资本性支出</t>
  </si>
  <si>
    <t xml:space="preserve">  31001 房屋建筑物购建</t>
  </si>
  <si>
    <t xml:space="preserve">    支    出    合    计</t>
  </si>
  <si>
    <t xml:space="preserve">  31002 办公设备购置</t>
  </si>
  <si>
    <t xml:space="preserve">  31003 专用设备购置</t>
  </si>
  <si>
    <t xml:space="preserve">  31005 基础设施建设</t>
  </si>
  <si>
    <t xml:space="preserve">  31006 大型修缮</t>
  </si>
  <si>
    <t xml:space="preserve">  31007 信息网络及软件购置更新</t>
  </si>
  <si>
    <t xml:space="preserve">  31013 公务用车购置</t>
  </si>
  <si>
    <t xml:space="preserve">  31019 其他交通工具购置</t>
  </si>
  <si>
    <t xml:space="preserve">  31099 其他资本性支出</t>
  </si>
  <si>
    <t>399 其他支出</t>
  </si>
  <si>
    <t xml:space="preserve">  39999 其他支出</t>
  </si>
  <si>
    <t>2019年鄂城区一般公共预算专项转移支付分项目预算明细表</t>
  </si>
  <si>
    <t>表七</t>
  </si>
  <si>
    <t>项 目 名 称</t>
  </si>
  <si>
    <t>总额</t>
  </si>
  <si>
    <t>“两参”退役人员门诊医疗补助资金</t>
  </si>
  <si>
    <t>“国培计划”专项资金预算</t>
  </si>
  <si>
    <t>“清洁乡村”考核奖补资金</t>
  </si>
  <si>
    <t>80周岁以上老年人高龄津贴市级补助资金</t>
  </si>
  <si>
    <t>PPP项目前期工作中央基建投资预算</t>
  </si>
  <si>
    <t>一般公共服务转移支付资金</t>
  </si>
  <si>
    <t>严重精神障碍患者“以奖代补”补助资金</t>
  </si>
  <si>
    <t>中医药服务中央财政补助资金</t>
  </si>
  <si>
    <t>中央基建投资预算</t>
  </si>
  <si>
    <t>中央外经贸发展专项资金及省级促进外资外贸专项资金</t>
  </si>
  <si>
    <t>中央水利发展资金</t>
  </si>
  <si>
    <t>中央省级农业保险保费补贴资金</t>
  </si>
  <si>
    <t>中央禁毒补助经费</t>
  </si>
  <si>
    <t>中央财政农村危房改造补助资金</t>
  </si>
  <si>
    <t>中央财政城镇保障性安居工程专项资金</t>
  </si>
  <si>
    <t>义务兵家庭优待金</t>
  </si>
  <si>
    <t>乡镇中小学乡镇工作补贴资金</t>
  </si>
  <si>
    <t>乡镇卫生院乡镇工作补贴资金</t>
  </si>
  <si>
    <t>乡镇干部特殊岗位补助经费</t>
  </si>
  <si>
    <t>乡镇春节慰问资金</t>
  </si>
  <si>
    <t>乡镇财政专管员专项工作经费、规范化财政所建设维修专项奖补资金</t>
  </si>
  <si>
    <t>乡镇财政资金监管能力建设专项资金</t>
  </si>
  <si>
    <t>产业创新能力建设专项资金</t>
  </si>
  <si>
    <t>企业挂牌奖励资金</t>
  </si>
  <si>
    <t>企业研发奖补项目资金</t>
  </si>
  <si>
    <t>优抚对象医疗补助资金</t>
  </si>
  <si>
    <t>优抚对象抚恤补助资金</t>
  </si>
  <si>
    <t>传统产业改造升级专项资金</t>
  </si>
  <si>
    <t>保障性安居工程配套基础设施中央基建投资预算</t>
  </si>
  <si>
    <t>信访专项资金</t>
  </si>
  <si>
    <t>全国第二次污染源普查经费</t>
  </si>
  <si>
    <t>全市“五比”实绩考核红旗示范村（社区）、先进村（社区）、进位村（社区）奖励资金</t>
  </si>
  <si>
    <t>全市党员群众服务中心建设以奖代补资金</t>
  </si>
  <si>
    <t>全市村级集镇社区主职和“两委”干部工作报酬经费补助资金</t>
  </si>
  <si>
    <t>全省人大系统补助经费</t>
  </si>
  <si>
    <t>全省政协系统专项经费补助</t>
  </si>
  <si>
    <t>全省机构编制奖励基金</t>
  </si>
  <si>
    <t>全省涉台经济专项资金</t>
  </si>
  <si>
    <t>公共体育普及工程中央基建投资预算</t>
  </si>
  <si>
    <t>公共文化服务体系建设中央和省级补助资金</t>
  </si>
  <si>
    <t>公安系统三所维修经费</t>
  </si>
  <si>
    <t>其他专项补助</t>
  </si>
  <si>
    <t>军队转业干部补助经费</t>
  </si>
  <si>
    <t>农业产业化以奖代补资金</t>
  </si>
  <si>
    <t>农业生产救灾资金</t>
  </si>
  <si>
    <t>农业综合开发财政补助资金</t>
  </si>
  <si>
    <t>农业转移支付资金</t>
  </si>
  <si>
    <t>农作物秸秆收储站建设以奖代补资金</t>
  </si>
  <si>
    <t>农村中小学教师周转房建设省级奖补资金</t>
  </si>
  <si>
    <t>农村义务教育薄弱学校改造补助资金</t>
  </si>
  <si>
    <t>农村财政财务管理暨票据印刷管理工作经费</t>
  </si>
  <si>
    <t>农村饮水安全巩固提升工程中央基建投资预算</t>
  </si>
  <si>
    <t>创业担保贷款等财政金融工作业务奖励性工作经费</t>
  </si>
  <si>
    <t>医疗服务能力提升补助资金</t>
  </si>
  <si>
    <t>厕所革命工程建设补助资金</t>
  </si>
  <si>
    <t>国家卫生城市奖励资金</t>
  </si>
  <si>
    <t>国库改革经费</t>
  </si>
  <si>
    <t>国库集中支付系统维护补助经费</t>
  </si>
  <si>
    <t>城乡义务教育综合奖补资金</t>
  </si>
  <si>
    <t>城乡义务教育补助经费</t>
  </si>
  <si>
    <t>城市建设应急资金</t>
  </si>
  <si>
    <t>基层共青团工作经费</t>
  </si>
  <si>
    <t>基层医疗卫生机构实施国家基本药物制度补助资金</t>
  </si>
  <si>
    <t>基层科技服务能力建设专项资金</t>
  </si>
  <si>
    <t>基本公共体育服务体系示范区建设专项资金</t>
  </si>
  <si>
    <t>基本公共卫生服务财政补助资金</t>
  </si>
  <si>
    <t>基本生育免费服务补助资金</t>
  </si>
  <si>
    <t>大中型水库移民后期扶持工作经费</t>
  </si>
  <si>
    <t>宣传文化发展专项资金</t>
  </si>
  <si>
    <t>市级财政专项扶贫资金</t>
  </si>
  <si>
    <t>市级财政支农专项资金</t>
  </si>
  <si>
    <t>惠农补贴核查补助经费</t>
  </si>
  <si>
    <t>支持学前教育发展资金</t>
  </si>
  <si>
    <t>支持新型农业经营主体适度规模经营资金</t>
  </si>
  <si>
    <t>改善农村学校办学条件资金</t>
  </si>
  <si>
    <t>救灾应急补助中央基建投资预算</t>
  </si>
  <si>
    <t>教育专项资金</t>
  </si>
  <si>
    <t>教育现代化推进工程中央基建投资预算</t>
  </si>
  <si>
    <t>旅游形象宣传资金</t>
  </si>
  <si>
    <t>普通高中国家助学金</t>
  </si>
  <si>
    <t>普通高中学生资助补助经费</t>
  </si>
  <si>
    <t>普通高中建档立卡家庭经济困难学生免除学杂费补助资金</t>
  </si>
  <si>
    <t>林业转移支付资金</t>
  </si>
  <si>
    <t>梁子湖区禁渔补助资金</t>
  </si>
  <si>
    <t>残疾人两项补贴补助资金</t>
  </si>
  <si>
    <t>水利专项转移支付资金</t>
  </si>
  <si>
    <t>水利工程中央基建投资预算</t>
  </si>
  <si>
    <t>法律援助资金</t>
  </si>
  <si>
    <t>涂家垴镇高标准基本农田土地整理项目决算结算资金</t>
  </si>
  <si>
    <t>渔业成品油价格改革财政补贴和梁子湖花马湖全面禁捕资金</t>
  </si>
  <si>
    <t>生态补偿资金</t>
  </si>
  <si>
    <t>省县域经济奖励资金</t>
  </si>
  <si>
    <t>省扶持优势文化产业发展专项资金</t>
  </si>
  <si>
    <t>省级促进外贸出口奖励资金、市级外经贸产业发展专项资金</t>
  </si>
  <si>
    <t>省级促进市场体系建设专项资金</t>
  </si>
  <si>
    <t>省级引资专项资金</t>
  </si>
  <si>
    <t>省级林业生态文明建设专项资金</t>
  </si>
  <si>
    <t>省级科学技术研究与开发资金</t>
  </si>
  <si>
    <t>省级重大科技创新专项资金</t>
  </si>
  <si>
    <t>省财政企业信息资料统计补助经费</t>
  </si>
  <si>
    <t>省预算内基建投资预算</t>
  </si>
  <si>
    <t>社会管理补助和垃圾清运补助资金</t>
  </si>
  <si>
    <t>社区专干经费及便民社区建设补助资金</t>
  </si>
  <si>
    <t>社区矫正专项资金</t>
  </si>
  <si>
    <t>科学普及转移支付资金</t>
  </si>
  <si>
    <t>第二批指标交易试点建设用地项目增减挂钩指标价款</t>
  </si>
  <si>
    <t>精神文明建设先进典型奖励经费</t>
  </si>
  <si>
    <t>纪检监察专项补助经费</t>
  </si>
  <si>
    <t>美丽乡村建设暨城乡生活垃圾治理工程以奖代补资金</t>
  </si>
  <si>
    <t>美丽乡村建设资金</t>
  </si>
  <si>
    <t>美丽宜居乡村补助资金</t>
  </si>
  <si>
    <t>耕地地力保护补贴工作经费</t>
  </si>
  <si>
    <t>耕地地力保护补贴资金</t>
  </si>
  <si>
    <t>荣获湖北名牌产品企业奖励资金</t>
  </si>
  <si>
    <t>计划生育服务补助资金</t>
  </si>
  <si>
    <t>财政决算奖励经费</t>
  </si>
  <si>
    <t>资产管理工作检查考核情况</t>
  </si>
  <si>
    <t>车辆购置税收入补助地方资金</t>
  </si>
  <si>
    <t>退役士兵安置补助资金</t>
  </si>
  <si>
    <t>部门决算奖励经费</t>
  </si>
  <si>
    <t>鄂州经济开发区江边沙站、码头综合整治专项资金</t>
  </si>
  <si>
    <t>鄂州经济开发区雷山脚下避险危房超期过渡费</t>
  </si>
  <si>
    <t>重大公共卫生服务补助资金</t>
  </si>
  <si>
    <t>长江经济带绿色发展专项中央基建投资预算</t>
  </si>
  <si>
    <t>防灾减灾体系建设省级财政补助资金</t>
  </si>
  <si>
    <t>震害防御及农居工程补助专项资金</t>
  </si>
  <si>
    <t>青少年校园足球活动省级专项资金</t>
  </si>
  <si>
    <t>预算绩效和资产管理工作经费</t>
  </si>
  <si>
    <t>食品药品安全监管资金</t>
  </si>
  <si>
    <t>城乡居民社会养老保险市级财政补助资金</t>
  </si>
  <si>
    <t>总计</t>
  </si>
  <si>
    <t>2019年本级一般公共预算支出执行情况表</t>
  </si>
  <si>
    <t>表四</t>
  </si>
  <si>
    <t>科目</t>
  </si>
  <si>
    <t>2019年预算数</t>
  </si>
  <si>
    <t>2019年决算数</t>
  </si>
  <si>
    <t xml:space="preserve">    人大事务</t>
  </si>
  <si>
    <t xml:space="preserve">      行政运行</t>
  </si>
  <si>
    <t xml:space="preserve">      一般行政管理事务</t>
  </si>
  <si>
    <t xml:space="preserve">    政协事务</t>
  </si>
  <si>
    <t xml:space="preserve">    政府办公厅(室)及相关机构事务</t>
  </si>
  <si>
    <t xml:space="preserve">      其他政府办公厅(室)及相关机构事务支出</t>
  </si>
  <si>
    <t xml:space="preserve">    发展与改革事务</t>
  </si>
  <si>
    <t xml:space="preserve">      物价管理</t>
  </si>
  <si>
    <t xml:space="preserve">    统计信息事务</t>
  </si>
  <si>
    <t xml:space="preserve">    财政事务</t>
  </si>
  <si>
    <t xml:space="preserve">      财政国库业务</t>
  </si>
  <si>
    <t xml:space="preserve">      其他财政事务支出</t>
  </si>
  <si>
    <t xml:space="preserve">    税收事务</t>
  </si>
  <si>
    <t xml:space="preserve">      其他税收事务支出</t>
  </si>
  <si>
    <t xml:space="preserve">    审计事务</t>
  </si>
  <si>
    <t xml:space="preserve">    人力资源事务</t>
  </si>
  <si>
    <t xml:space="preserve">      军队转业干部安置</t>
  </si>
  <si>
    <t xml:space="preserve">      其他人力资源事务支出</t>
  </si>
  <si>
    <t xml:space="preserve">    纪检监察事务</t>
  </si>
  <si>
    <t xml:space="preserve">      其他纪检监察事务支出</t>
  </si>
  <si>
    <t xml:space="preserve">    商贸事务</t>
  </si>
  <si>
    <t xml:space="preserve">      其他商贸事务支出</t>
  </si>
  <si>
    <t xml:space="preserve">    民族事务</t>
  </si>
  <si>
    <t xml:space="preserve">    宗教事务</t>
  </si>
  <si>
    <t xml:space="preserve">      其他宗教事务支出</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</si>
  <si>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</si>
  <si>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</si>
  <si>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</si>
  <si>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</si>
  <si>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</si>
  <si>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</si>
  <si>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</si>
  <si>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其他共产党事务支出</t>
  </si>
  <si>
    <t xml:space="preserve">      其他共产党事务支出</t>
  </si>
  <si>
    <t xml:space="preserve">    其他一般公共服务支出(款)</t>
  </si>
  <si>
    <t xml:space="preserve">      其他一般公共服务支出(项)</t>
  </si>
  <si>
    <t xml:space="preserve">    武装警察</t>
  </si>
  <si>
    <t xml:space="preserve">      消防</t>
  </si>
  <si>
    <t xml:space="preserve">    公安</t>
  </si>
  <si>
    <t xml:space="preserve">      禁毒管理</t>
  </si>
  <si>
    <t xml:space="preserve">    检察</t>
  </si>
  <si>
    <t xml:space="preserve">    法院</t>
  </si>
  <si>
    <t xml:space="preserve">    司法</t>
  </si>
  <si>
    <t xml:space="preserve">      法律援助</t>
  </si>
  <si>
    <t xml:space="preserve">      社区矫正</t>
  </si>
  <si>
    <t xml:space="preserve">      其他司法支出</t>
  </si>
  <si>
    <t xml:space="preserve">    教育管理事务</t>
  </si>
  <si>
    <t xml:space="preserve">    普通教育</t>
  </si>
  <si>
    <t xml:space="preserve">      学前教育</t>
  </si>
  <si>
    <t xml:space="preserve">      小学教育</t>
  </si>
  <si>
    <t xml:space="preserve">      初中教育</t>
  </si>
  <si>
    <t xml:space="preserve">      高中教育</t>
  </si>
  <si>
    <t xml:space="preserve">      高等教育</t>
  </si>
  <si>
    <t xml:space="preserve">    教育费附加安排的支出</t>
  </si>
  <si>
    <t xml:space="preserve">      农村中小学教学设施</t>
  </si>
  <si>
    <t xml:space="preserve">    科学技术管理事务</t>
  </si>
  <si>
    <t xml:space="preserve">    技术研究与开发</t>
  </si>
  <si>
    <t xml:space="preserve">      应用技术研究与开发</t>
  </si>
  <si>
    <t xml:space="preserve">      其他技术研究与开发支出</t>
  </si>
  <si>
    <t xml:space="preserve">    科学技术普及</t>
  </si>
  <si>
    <t xml:space="preserve">      其他科学技术普及支出</t>
  </si>
  <si>
    <t xml:space="preserve">    其他科学技术支出</t>
  </si>
  <si>
    <t xml:space="preserve">      其他科学技术支出</t>
  </si>
  <si>
    <t xml:space="preserve">    文化</t>
  </si>
  <si>
    <t xml:space="preserve">      其他文化支出</t>
  </si>
  <si>
    <t xml:space="preserve">    新闻出版广播影视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</si>
  <si>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</si>
  <si>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</si>
  <si>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</si>
  <si>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</si>
  <si>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</si>
  <si>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</si>
  <si>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就业管理事务</t>
  </si>
  <si>
    <t xml:space="preserve">      其他人力资源和社会保障管理事务支出</t>
  </si>
  <si>
    <t xml:space="preserve">    民政管理事务</t>
  </si>
  <si>
    <t xml:space="preserve">      老龄事务</t>
  </si>
  <si>
    <t xml:space="preserve">      基层政权和社区建设</t>
  </si>
  <si>
    <t xml:space="preserve">      其他民政管理事务支出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</si>
  <si>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</si>
  <si>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</si>
  <si>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</si>
  <si>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</si>
  <si>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</si>
  <si>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</si>
  <si>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</si>
  <si>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</si>
  <si>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</si>
  <si>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其他退役安置支出</t>
  </si>
  <si>
    <t xml:space="preserve">    残疾人事业</t>
  </si>
  <si>
    <t xml:space="preserve">      残疾人生活和护理补贴</t>
  </si>
  <si>
    <t xml:space="preserve">      其他残疾人事业支出</t>
  </si>
  <si>
    <t xml:space="preserve">    自然灾害生活救助</t>
  </si>
  <si>
    <t xml:space="preserve">      自然灾害灾后重建补助</t>
  </si>
  <si>
    <t xml:space="preserve">    最低生活保障</t>
  </si>
  <si>
    <t xml:space="preserve">      农村最低生活保障金支出</t>
  </si>
  <si>
    <t xml:space="preserve">    特困人员救助供养</t>
  </si>
  <si>
    <t xml:space="preserve">      农村特困人员救助供养支出</t>
  </si>
  <si>
    <t xml:space="preserve">    财政对基本养老保险基金的补助</t>
  </si>
  <si>
    <t xml:space="preserve">      财政对企业职工基本养老保险基金的补助</t>
  </si>
  <si>
    <t xml:space="preserve">      财政对城乡居民基本养老保险基金的补助</t>
  </si>
  <si>
    <t xml:space="preserve">    其他社会保障和就业支出(款)</t>
  </si>
  <si>
    <t xml:space="preserve">      其他社会保障和就业支出(项)</t>
  </si>
  <si>
    <t xml:space="preserve">    医疗卫生与计划生育管理事务</t>
  </si>
  <si>
    <t xml:space="preserve">    基层医疗卫生机构</t>
  </si>
  <si>
    <t xml:space="preserve">      乡镇卫生院</t>
  </si>
  <si>
    <t xml:space="preserve">      其他基层医疗卫生机构支出</t>
  </si>
  <si>
    <t xml:space="preserve">    公共卫生</t>
  </si>
  <si>
    <t xml:space="preserve">      卫生监督机构</t>
  </si>
  <si>
    <t xml:space="preserve">      基本公共卫生服务</t>
  </si>
  <si>
    <t xml:space="preserve">      重大公共卫生专项</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</si>
  <si>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</si>
  <si>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</si>
  <si>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</si>
  <si>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</si>
  <si>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</si>
  <si>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</si>
  <si>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食品和药品监督管理事务</t>
  </si>
  <si>
    <t xml:space="preserve">      其他食品和药品监督管理事务支出</t>
  </si>
  <si>
    <t xml:space="preserve">    财政对基本医疗保险基金的补助</t>
  </si>
  <si>
    <t xml:space="preserve">      财政对城乡居民基本医疗保险基金的补助</t>
  </si>
  <si>
    <t xml:space="preserve">    优抚对象医疗</t>
  </si>
  <si>
    <t xml:space="preserve">      优抚对象医疗补助</t>
  </si>
  <si>
    <t xml:space="preserve">    其他医疗卫生与计划生育支出</t>
  </si>
  <si>
    <t xml:space="preserve">      其他医疗卫生与计划生育支出</t>
  </si>
  <si>
    <t xml:space="preserve">    环境保护管理事务</t>
  </si>
  <si>
    <t xml:space="preserve">      其他环境保护管理事务支出</t>
  </si>
  <si>
    <t xml:space="preserve">    自然生态保护</t>
  </si>
  <si>
    <t xml:space="preserve">      生态保护</t>
  </si>
  <si>
    <t xml:space="preserve">    天然林保护</t>
  </si>
  <si>
    <t xml:space="preserve">      其他天然林保护支出</t>
  </si>
  <si>
    <t xml:space="preserve">    污染减排</t>
  </si>
  <si>
    <t xml:space="preserve">       减排专项支出</t>
  </si>
  <si>
    <t xml:space="preserve">    其他节能环保支出(款)</t>
  </si>
  <si>
    <t xml:space="preserve">      其他节能环保支出(项)</t>
  </si>
  <si>
    <t xml:space="preserve">    城乡社区管理事务</t>
  </si>
  <si>
    <t xml:space="preserve">      其他城乡社区管理事务支出</t>
  </si>
  <si>
    <t xml:space="preserve">    城乡社区环境卫生(款)</t>
  </si>
  <si>
    <t xml:space="preserve">      城乡社区环境卫生(项)</t>
  </si>
  <si>
    <t xml:space="preserve">    其他城乡社区支出(款)</t>
  </si>
  <si>
    <t xml:space="preserve">      其他城乡社区支出(项)</t>
  </si>
  <si>
    <t xml:space="preserve">    农业</t>
  </si>
  <si>
    <t xml:space="preserve">      科技转化与推广服务</t>
  </si>
  <si>
    <t xml:space="preserve">      病虫害控制</t>
  </si>
  <si>
    <t xml:space="preserve">      农业行业业务管理</t>
  </si>
  <si>
    <t xml:space="preserve">      防灾救灾</t>
  </si>
  <si>
    <t xml:space="preserve">      农业生产支持补贴</t>
  </si>
  <si>
    <t xml:space="preserve">      农业组织化与产业化经营</t>
  </si>
  <si>
    <t xml:space="preserve">      农村公益事业</t>
  </si>
  <si>
    <t xml:space="preserve">      对高校毕业生到基层任职补助</t>
  </si>
  <si>
    <t xml:space="preserve">      其他农业支出</t>
  </si>
  <si>
    <t xml:space="preserve">    林业</t>
  </si>
  <si>
    <t xml:space="preserve">      森林培育</t>
  </si>
  <si>
    <t xml:space="preserve">      森林生态效益补偿</t>
  </si>
  <si>
    <t xml:space="preserve">    水利</t>
  </si>
  <si>
    <t xml:space="preserve">      水利工程建设</t>
  </si>
  <si>
    <t xml:space="preserve">      抗旱</t>
  </si>
  <si>
    <t xml:space="preserve">      农田水利</t>
  </si>
  <si>
    <t xml:space="preserve">      农村人畜饮水</t>
  </si>
  <si>
    <t xml:space="preserve">      其他水利支出</t>
  </si>
  <si>
    <t xml:space="preserve">    扶贫</t>
  </si>
  <si>
    <t xml:space="preserve">      其他扶贫支出</t>
  </si>
  <si>
    <t xml:space="preserve">    农业综合开发</t>
  </si>
  <si>
    <t xml:space="preserve">      机构运行</t>
  </si>
  <si>
    <t xml:space="preserve">      其他农业综合开发支出</t>
  </si>
  <si>
    <t xml:space="preserve">    农村综合改革</t>
  </si>
  <si>
    <t xml:space="preserve">      对村级一事一议的补助</t>
  </si>
  <si>
    <t xml:space="preserve">      对村民委员会和村党支部的补助</t>
  </si>
  <si>
    <t xml:space="preserve">      其他农村综合改革支出</t>
  </si>
  <si>
    <t xml:space="preserve">    普惠金融发展支出</t>
  </si>
  <si>
    <t xml:space="preserve">      农业保险保费补贴</t>
  </si>
  <si>
    <t xml:space="preserve">      创业担保贷款贴息</t>
  </si>
  <si>
    <t xml:space="preserve">    其他农林水事务支出(款)</t>
  </si>
  <si>
    <t xml:space="preserve">      其他农林水事务支出(项)</t>
  </si>
  <si>
    <t xml:space="preserve">    公路水路运输</t>
  </si>
  <si>
    <t xml:space="preserve">      港口设施</t>
  </si>
  <si>
    <t xml:space="preserve">    制造业</t>
  </si>
  <si>
    <t xml:space="preserve">      其他制造业支出</t>
  </si>
  <si>
    <t xml:space="preserve">    支持中小企业发展和管理支出</t>
  </si>
  <si>
    <t xml:space="preserve">      其他支持中小企业发展和管理支出</t>
  </si>
  <si>
    <t xml:space="preserve">    其他资源勘探信息等支出(款)</t>
  </si>
  <si>
    <t xml:space="preserve">      技术改造支出</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</si>
  <si>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</si>
  <si>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</si>
  <si>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</si>
  <si>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</si>
  <si>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</si>
  <si>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国土资源事务</t>
  </si>
  <si>
    <t xml:space="preserve">      其他国土资源事务支出</t>
  </si>
  <si>
    <t xml:space="preserve">    保障性安居工程支出</t>
  </si>
  <si>
    <t xml:space="preserve">      农村危房改造</t>
  </si>
  <si>
    <t xml:space="preserve">      其他保障性安居工程支出</t>
  </si>
  <si>
    <t xml:space="preserve">  粮油物资储备支出</t>
  </si>
  <si>
    <t xml:space="preserve">    粮油事务</t>
  </si>
  <si>
    <t xml:space="preserve">      其他粮油事务支出</t>
  </si>
  <si>
    <t xml:space="preserve">    其他支出(款)</t>
  </si>
  <si>
    <t xml:space="preserve">      其他支出(项)</t>
  </si>
  <si>
    <t xml:space="preserve">二、转移性支出 </t>
  </si>
  <si>
    <t xml:space="preserve">  （一）返还性支出</t>
  </si>
  <si>
    <t xml:space="preserve">  （二）一般性转移支付</t>
  </si>
  <si>
    <t xml:space="preserve">  （三）专项转移支付</t>
  </si>
  <si>
    <t xml:space="preserve">  （四）上解支出        </t>
  </si>
  <si>
    <t xml:space="preserve">  （五）结转下年支出        </t>
  </si>
  <si>
    <t xml:space="preserve">  （六）调出资金</t>
  </si>
  <si>
    <t xml:space="preserve">  （七）债务转贷支出</t>
  </si>
  <si>
    <t>三、债务还本支出</t>
  </si>
  <si>
    <t>支  出  合  计</t>
  </si>
  <si>
    <t xml:space="preserve">2019年鄂城区政府一般债务限额余额表  </t>
  </si>
  <si>
    <t>表六</t>
  </si>
  <si>
    <t>地区</t>
  </si>
  <si>
    <t>限额</t>
  </si>
  <si>
    <t>余额</t>
  </si>
  <si>
    <t>鄂城区</t>
  </si>
  <si>
    <t>2019年鄂城区政府性基金收入执行情况表</t>
  </si>
  <si>
    <t>表八</t>
  </si>
  <si>
    <t>项  目</t>
  </si>
  <si>
    <t>2019决算数</t>
  </si>
  <si>
    <t>一、农网还贷资金收入</t>
  </si>
  <si>
    <t>二、海南省高等级公路车辆通行附加费收入</t>
  </si>
  <si>
    <t>三、港口建设费收入</t>
  </si>
  <si>
    <t>四、新型墙体材料专项基金收入</t>
  </si>
  <si>
    <t>三、国家电影事业发展专项资金收入</t>
  </si>
  <si>
    <t>六、城市公用事业附加收入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</si>
  <si>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</si>
  <si>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</si>
  <si>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</si>
  <si>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</si>
  <si>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</si>
  <si>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</si>
  <si>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</si>
  <si>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</si>
  <si>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</si>
  <si>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</si>
  <si>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</si>
  <si>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</si>
  <si>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</si>
  <si>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</si>
  <si>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</si>
  <si>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 xml:space="preserve">  南水北调工程建设资金</t>
  </si>
  <si>
    <t xml:space="preserve">  三峡工程后续工作资金</t>
  </si>
  <si>
    <t xml:space="preserve">  省级重大水利工程建设资金</t>
  </si>
  <si>
    <t>十二、车辆通行费</t>
  </si>
  <si>
    <t>十三、污水处理费收入</t>
  </si>
  <si>
    <t>十四、彩票发行机构和彩票销售机构的业务费用</t>
  </si>
  <si>
    <t>十八、其他政府性基金收入</t>
  </si>
  <si>
    <t>十九、彩票发行机构和彩票销售机构的业务费用</t>
  </si>
  <si>
    <t>十五、其他政府性基金收入</t>
  </si>
  <si>
    <t>十六、债务收入</t>
  </si>
  <si>
    <t>　</t>
  </si>
  <si>
    <t>收  入  总  计</t>
  </si>
  <si>
    <t>2019年鄂城区本级政府性基金收入情况表</t>
  </si>
  <si>
    <t>表九</t>
  </si>
  <si>
    <t>收  入  合  计</t>
  </si>
  <si>
    <t>转移性收入</t>
  </si>
  <si>
    <t xml:space="preserve">  政府性基金转移收入</t>
  </si>
  <si>
    <t xml:space="preserve">    政府性基金补助收入</t>
  </si>
  <si>
    <t xml:space="preserve">    政府性基金上解收入</t>
  </si>
  <si>
    <t>债务收入</t>
  </si>
  <si>
    <t xml:space="preserve">   …</t>
  </si>
  <si>
    <t xml:space="preserve">    …</t>
  </si>
  <si>
    <t>2019年鄂城区政府性基金支出情况表</t>
  </si>
  <si>
    <t>表十</t>
  </si>
  <si>
    <t>项   目</t>
  </si>
  <si>
    <r>
      <rPr>
        <sz val="12"/>
        <rFont val="宋体"/>
        <charset val="134"/>
      </rPr>
      <t>国库</t>
    </r>
    <r>
      <rPr>
        <sz val="12"/>
        <rFont val="Times New Roman"/>
        <charset val="134"/>
      </rPr>
      <t>11</t>
    </r>
    <r>
      <rPr>
        <sz val="12"/>
        <rFont val="宋体"/>
        <charset val="134"/>
      </rPr>
      <t>月底数据</t>
    </r>
  </si>
  <si>
    <r>
      <rPr>
        <sz val="12"/>
        <rFont val="Times New Roman"/>
        <charset val="134"/>
      </rPr>
      <t>12</t>
    </r>
    <r>
      <rPr>
        <sz val="12"/>
        <rFont val="宋体"/>
        <charset val="134"/>
      </rPr>
      <t>月份数据</t>
    </r>
  </si>
  <si>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</si>
  <si>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</si>
  <si>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</si>
  <si>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</si>
  <si>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</si>
  <si>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</si>
  <si>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</si>
  <si>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</si>
  <si>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</si>
  <si>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</si>
  <si>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十一、债务发行费支出</t>
  </si>
  <si>
    <t xml:space="preserve">  其他支出</t>
  </si>
  <si>
    <t>2019年度鄂城区政府性基金上级转移支付决算收支分地区明细表</t>
  </si>
  <si>
    <t>科目编码</t>
  </si>
  <si>
    <t>收入项目</t>
  </si>
  <si>
    <t>上级补助收入合计</t>
  </si>
  <si>
    <t>支出项目</t>
  </si>
  <si>
    <t>决算数合计</t>
  </si>
  <si>
    <t>政府性基金预算收入</t>
  </si>
  <si>
    <t>政府性基金预算支出</t>
  </si>
  <si>
    <t>核电站乏燃料处理处置基金收入</t>
  </si>
  <si>
    <t>核电站乏燃料处理处置基金支出</t>
  </si>
  <si>
    <t>国家电影事业发展专项资金收入</t>
  </si>
  <si>
    <t>国家电影事业发展专项资金相关支出</t>
  </si>
  <si>
    <t>大中型水库移民后期扶持基金收入</t>
  </si>
  <si>
    <t>大中型水库移民后期扶持基金支出</t>
  </si>
  <si>
    <t>小型水库移民扶助基金收入</t>
  </si>
  <si>
    <t>小型水库移民扶助基金相关支出</t>
  </si>
  <si>
    <t>可再生能源电价附加收入</t>
  </si>
  <si>
    <t>可再生能源电价附加收入安排的支出</t>
  </si>
  <si>
    <t>废弃电器电子产品处理基金收入</t>
  </si>
  <si>
    <t>废弃电器电子产品处理基金支出</t>
  </si>
  <si>
    <t>国有土地使用权出让相关收入</t>
  </si>
  <si>
    <t>国有土地使用权出让相关支出</t>
  </si>
  <si>
    <t>国有土地收益基金相关收入</t>
  </si>
  <si>
    <t>国有土地收益基金相关支出</t>
  </si>
  <si>
    <t>农业土地开发资金收入</t>
  </si>
  <si>
    <t>农业土地开发资金相关支出</t>
  </si>
  <si>
    <t>城市基础设施配套费收入</t>
  </si>
  <si>
    <t>城市基础设施配套费相关支出</t>
  </si>
  <si>
    <t>污水处理费收入</t>
  </si>
  <si>
    <t>污水处理费相关支出</t>
  </si>
  <si>
    <t>大中型水库库区基金收入</t>
  </si>
  <si>
    <t>大中型水库库区基金相关支出</t>
  </si>
  <si>
    <t>三峡水库库区基金收入</t>
  </si>
  <si>
    <t>三峡水库库区基金支出</t>
  </si>
  <si>
    <t>国家重大水利工程建设基金收入</t>
  </si>
  <si>
    <t>国家重大水利工程建设基金相关支出</t>
  </si>
  <si>
    <t>海南省高等级公路车辆通行附加费相关收入</t>
  </si>
  <si>
    <t>海南省高等级公路车辆通行附加费相关支出</t>
  </si>
  <si>
    <t>车辆通行费相关收入</t>
  </si>
  <si>
    <t>车辆通行费相关支出</t>
  </si>
  <si>
    <t>港口建设费收入</t>
  </si>
  <si>
    <t>港口建设费相关支出</t>
  </si>
  <si>
    <t>铁路建设基金收入</t>
  </si>
  <si>
    <t>铁路建设基金支出</t>
  </si>
  <si>
    <t>船舶油污损害赔偿基金收入</t>
  </si>
  <si>
    <t>船舶油污损害赔偿基金支出</t>
  </si>
  <si>
    <t>民航发展基金收入</t>
  </si>
  <si>
    <t>民航发展基金支出</t>
  </si>
  <si>
    <t>农网还贷资金收入</t>
  </si>
  <si>
    <t>农网还贷资金支出</t>
  </si>
  <si>
    <t>旅游发展基金收入</t>
  </si>
  <si>
    <t>旅游发展基金支出</t>
  </si>
  <si>
    <t>中央特别国债经营基金收入</t>
  </si>
  <si>
    <t>中央特别国债经营基金支出</t>
  </si>
  <si>
    <t>中央特别国债经营基金财务收入</t>
  </si>
  <si>
    <t>中央特别国债经营基金财务支出</t>
  </si>
  <si>
    <t>彩票发行机构和彩票销售机构的业务费用</t>
  </si>
  <si>
    <t>彩票发行销售机构业务费安排的支出</t>
  </si>
  <si>
    <t>彩票公益金收入</t>
  </si>
  <si>
    <t>彩票公益金相关支出</t>
  </si>
  <si>
    <t>其他政府性基金相关收入</t>
  </si>
  <si>
    <t>其他政府性基金相关支出</t>
  </si>
  <si>
    <t>2019年鄂城区本级政府性基金支出情况表</t>
  </si>
  <si>
    <t>表十一</t>
  </si>
  <si>
    <r>
      <rPr>
        <b/>
        <sz val="11"/>
        <rFont val="宋体"/>
        <charset val="134"/>
      </rPr>
      <t xml:space="preserve">项 </t>
    </r>
    <r>
      <rPr>
        <b/>
        <sz val="11"/>
        <rFont val="宋体"/>
        <charset val="134"/>
      </rPr>
      <t xml:space="preserve"> </t>
    </r>
    <r>
      <rPr>
        <b/>
        <sz val="11"/>
        <rFont val="宋体"/>
        <charset val="134"/>
      </rPr>
      <t>目</t>
    </r>
  </si>
  <si>
    <t>占预计完成%</t>
  </si>
  <si>
    <t>空</t>
  </si>
  <si>
    <t>支出合计</t>
  </si>
  <si>
    <t>转移性支出</t>
  </si>
  <si>
    <t xml:space="preserve">    政府性基金转移支付</t>
  </si>
  <si>
    <t>债务还本支出</t>
  </si>
  <si>
    <t>调出资金</t>
  </si>
  <si>
    <t>支  出  总  计</t>
  </si>
  <si>
    <t xml:space="preserve">2019年鄂城政府专项债务限额余额表    </t>
  </si>
  <si>
    <t>表十二</t>
  </si>
  <si>
    <t>地  区</t>
  </si>
  <si>
    <t>2019年鄂城区国有资本经营收入情况表</t>
  </si>
  <si>
    <t>表十三</t>
  </si>
  <si>
    <t>项    目</t>
  </si>
  <si>
    <t>一、利润收入</t>
  </si>
  <si>
    <t>电力企业利润收入</t>
  </si>
  <si>
    <t>运输企业利润收入</t>
  </si>
  <si>
    <t>机械企业利润收入</t>
  </si>
  <si>
    <t>…</t>
  </si>
  <si>
    <t>二、股利、股息收入</t>
  </si>
  <si>
    <t>国有控股公司股利、股息收入</t>
  </si>
  <si>
    <t>国有参股公司股利、股息收入</t>
  </si>
  <si>
    <t>金融企业公司股利、股息收入</t>
  </si>
  <si>
    <t>三、产权转让收入</t>
  </si>
  <si>
    <t>国有股权、股份转让收入</t>
  </si>
  <si>
    <t>国有独资企业产权转让收入</t>
  </si>
  <si>
    <t>金融企业产权转让收入</t>
  </si>
  <si>
    <t>四、清算收入</t>
  </si>
  <si>
    <t xml:space="preserve">    其他国有资本经营预算企业清算收入</t>
  </si>
  <si>
    <t>五、其他国有资本经营收入</t>
  </si>
  <si>
    <t xml:space="preserve"> 国 有 资 本 经 营 收 入</t>
  </si>
  <si>
    <t>上 年 结 转 收 入</t>
  </si>
  <si>
    <t>收 入 总 计</t>
  </si>
  <si>
    <t>2019年本级国有资本经营收入情况表</t>
  </si>
  <si>
    <t>表十四</t>
  </si>
  <si>
    <t>预计完成数</t>
  </si>
  <si>
    <t>本 级 国 有 资 本 经 营 收 入</t>
  </si>
  <si>
    <t>收 入 合 计</t>
  </si>
  <si>
    <t xml:space="preserve">    国有资本经营预算转移支付收入</t>
  </si>
  <si>
    <t>2019年鄂城区国有资本经营支出情况表</t>
  </si>
  <si>
    <t>表十五</t>
  </si>
  <si>
    <t>一、社会保障和就业支出</t>
  </si>
  <si>
    <t>二、国有资本经营预算支出</t>
  </si>
  <si>
    <t>三、转移性支出</t>
  </si>
  <si>
    <t xml:space="preserve">    调出资金</t>
  </si>
  <si>
    <t>国 有 资 本 经 营 支 出</t>
  </si>
  <si>
    <t xml:space="preserve">结 转 下 年 </t>
  </si>
  <si>
    <t>2019年鄂城区本级国有资本经营支出情况表</t>
  </si>
  <si>
    <t>表十六</t>
  </si>
  <si>
    <t xml:space="preserve">    解决历史遗留问题及改革成本支出</t>
  </si>
  <si>
    <t xml:space="preserve"> 国有企业资本金注入</t>
  </si>
  <si>
    <r>
      <rPr>
        <sz val="10"/>
        <rFont val="宋体"/>
        <charset val="134"/>
      </rPr>
      <t xml:space="preserve"> </t>
    </r>
    <r>
      <rPr>
        <sz val="10"/>
        <rFont val="宋体"/>
        <charset val="134"/>
      </rPr>
      <t>…</t>
    </r>
  </si>
  <si>
    <t xml:space="preserve"> 其他国有资本经营预算支出</t>
  </si>
  <si>
    <t xml:space="preserve">    国有资本经营预算转移支付支出</t>
  </si>
  <si>
    <t>支 出 合 计</t>
  </si>
  <si>
    <t>2019年鄂城区本级国有资本经营专项转移支付情况表</t>
  </si>
  <si>
    <t>表十七                                                                     单位：万元</t>
  </si>
  <si>
    <t>合  计</t>
  </si>
  <si>
    <t>国有企业职教幼教退休补助资金</t>
  </si>
  <si>
    <t>三供一业分离移交补助资金</t>
  </si>
  <si>
    <t xml:space="preserve">2019年鄂城区社会保障基金收入情况表 </t>
  </si>
  <si>
    <t>表十八</t>
  </si>
  <si>
    <t>一、企业职工基本养老保险基金收入</t>
  </si>
  <si>
    <t xml:space="preserve">    其中：保险费收入</t>
  </si>
  <si>
    <t xml:space="preserve">          财政补贴收入</t>
  </si>
  <si>
    <t xml:space="preserve">          利息收入</t>
  </si>
  <si>
    <r>
      <rPr>
        <sz val="10"/>
        <rFont val="宋体"/>
        <charset val="134"/>
      </rPr>
      <t>二、机关事业单位基本养老保险基金</t>
    </r>
    <r>
      <rPr>
        <sz val="10"/>
        <color indexed="8"/>
        <rFont val="宋体"/>
        <charset val="134"/>
      </rPr>
      <t>收入</t>
    </r>
  </si>
  <si>
    <r>
      <rPr>
        <sz val="10"/>
        <rFont val="宋体"/>
        <charset val="134"/>
      </rPr>
      <t>三、城乡居民基本养老保险基金</t>
    </r>
    <r>
      <rPr>
        <sz val="10"/>
        <color indexed="8"/>
        <rFont val="宋体"/>
        <charset val="134"/>
      </rPr>
      <t>收入</t>
    </r>
  </si>
  <si>
    <t>四、城镇职工基本医疗保险基金收入</t>
  </si>
  <si>
    <r>
      <rPr>
        <sz val="10"/>
        <rFont val="宋体"/>
        <charset val="134"/>
      </rPr>
      <t>五、城乡居民基本医疗保险基金</t>
    </r>
    <r>
      <rPr>
        <sz val="10"/>
        <color indexed="8"/>
        <rFont val="宋体"/>
        <charset val="134"/>
      </rPr>
      <t>收入</t>
    </r>
  </si>
  <si>
    <t>六、失业保险基金收入</t>
  </si>
  <si>
    <t>七、工伤保险基金收入</t>
  </si>
  <si>
    <r>
      <rPr>
        <sz val="10"/>
        <rFont val="宋体"/>
        <charset val="134"/>
      </rPr>
      <t>八、生育保险基金</t>
    </r>
    <r>
      <rPr>
        <sz val="10"/>
        <color indexed="8"/>
        <rFont val="宋体"/>
        <charset val="134"/>
      </rPr>
      <t>收入</t>
    </r>
  </si>
  <si>
    <t>社会保险基金收入合计</t>
  </si>
  <si>
    <t>2019年鄂城区本级社会保障基金收入情况表</t>
  </si>
  <si>
    <t>表十九</t>
  </si>
  <si>
    <t>二、机关事业单位基本养老保险基金收入</t>
  </si>
  <si>
    <t>三、失业保险基金收入</t>
  </si>
  <si>
    <t>本级社会保险基金收入合计</t>
  </si>
  <si>
    <t>2019年鄂城区社会保障基金支出情况表</t>
  </si>
  <si>
    <t>表二十</t>
  </si>
  <si>
    <t>项　目</t>
  </si>
  <si>
    <t>一、企业职工基本养老保险基金支出</t>
  </si>
  <si>
    <t>　　其中：基本养老金支出</t>
  </si>
  <si>
    <t>二、机关事业单位基本养老保险基金支出</t>
  </si>
  <si>
    <r>
      <rPr>
        <sz val="10"/>
        <rFont val="宋体"/>
        <charset val="134"/>
      </rPr>
      <t>三、城乡居民基本养老保险基金</t>
    </r>
    <r>
      <rPr>
        <sz val="10"/>
        <color indexed="8"/>
        <rFont val="宋体"/>
        <charset val="134"/>
      </rPr>
      <t>支出</t>
    </r>
  </si>
  <si>
    <t>四、城镇职工基本医疗保险基金支出</t>
  </si>
  <si>
    <t>　　其中：基本医疗保险待遇支出</t>
  </si>
  <si>
    <r>
      <rPr>
        <sz val="10"/>
        <rFont val="宋体"/>
        <charset val="134"/>
      </rPr>
      <t>五、城乡居民基本医疗保险基金</t>
    </r>
    <r>
      <rPr>
        <sz val="10"/>
        <color indexed="8"/>
        <rFont val="宋体"/>
        <charset val="134"/>
      </rPr>
      <t>支出</t>
    </r>
  </si>
  <si>
    <t>六、失业保险基金支出</t>
  </si>
  <si>
    <t>　　其中：失业保险金支出</t>
  </si>
  <si>
    <t>七、工伤保险基金支出</t>
  </si>
  <si>
    <t>　　其中：工伤保险待遇支出</t>
  </si>
  <si>
    <r>
      <rPr>
        <sz val="10"/>
        <rFont val="宋体"/>
        <charset val="134"/>
      </rPr>
      <t>八、生育保险基金</t>
    </r>
    <r>
      <rPr>
        <sz val="10"/>
        <color indexed="8"/>
        <rFont val="宋体"/>
        <charset val="134"/>
      </rPr>
      <t>支出</t>
    </r>
  </si>
  <si>
    <t>　　其中：生育保险待遇支出</t>
  </si>
  <si>
    <t>社会保险基金支出合计</t>
  </si>
  <si>
    <t>　　其中：社会保险待遇支出</t>
  </si>
  <si>
    <t>2019年鄂城区本级社会保障基金支出情况表</t>
  </si>
  <si>
    <t>表二十一</t>
  </si>
  <si>
    <t>三、失业保险基金支出</t>
  </si>
  <si>
    <t>本级社会保险基金支出合计</t>
  </si>
  <si>
    <t>2019年鄂城区财政收入情况表</t>
  </si>
  <si>
    <t>表二十二</t>
  </si>
  <si>
    <t>一、一般公共预算收入</t>
  </si>
  <si>
    <t xml:space="preserve">    其中：本级收入</t>
  </si>
  <si>
    <t>二、政府性基金收入</t>
  </si>
  <si>
    <t>三、国有资本经营收入</t>
  </si>
  <si>
    <t xml:space="preserve">    收  入  合  计</t>
  </si>
  <si>
    <t xml:space="preserve">        其中：本级收入</t>
  </si>
  <si>
    <t>2019年鄂城区财政支出情况表</t>
  </si>
  <si>
    <t>表二十三</t>
  </si>
  <si>
    <t xml:space="preserve">  占预计完成%</t>
  </si>
  <si>
    <t>一、一般公共预算支出</t>
  </si>
  <si>
    <t xml:space="preserve">    其中：本级支出</t>
  </si>
  <si>
    <t>二、政府性基金支出</t>
  </si>
  <si>
    <t>三、国有资本经营支出</t>
  </si>
  <si>
    <t xml:space="preserve">    支  出  合  计</t>
  </si>
  <si>
    <t xml:space="preserve">      其中：本级支出</t>
  </si>
</sst>
</file>

<file path=xl/styles.xml><?xml version="1.0" encoding="utf-8"?>
<styleSheet xmlns="http://schemas.openxmlformats.org/spreadsheetml/2006/main">
  <numFmts count="24">
    <numFmt numFmtId="176" formatCode="0.00_ ;[Red]\-0.00\ "/>
    <numFmt numFmtId="44" formatCode="_ &quot;￥&quot;* #,##0.00_ ;_ &quot;￥&quot;* \-#,##0.00_ ;_ &quot;￥&quot;* &quot;-&quot;??_ ;_ @_ "/>
    <numFmt numFmtId="43" formatCode="_ * #,##0.00_ ;_ * \-#,##0.00_ ;_ * &quot;-&quot;??_ ;_ @_ "/>
    <numFmt numFmtId="41" formatCode="_ * #,##0_ ;_ * \-#,##0_ ;_ * &quot;-&quot;_ ;_ @_ "/>
    <numFmt numFmtId="177" formatCode="0_ ;[Red]\-0\ "/>
    <numFmt numFmtId="178" formatCode="_(&quot;$&quot;* #,##0.00_);_(&quot;$&quot;* \(#,##0.00\);_(&quot;$&quot;* &quot;-&quot;??_);_(@_)"/>
    <numFmt numFmtId="42" formatCode="_ &quot;￥&quot;* #,##0_ ;_ &quot;￥&quot;* \-#,##0_ ;_ &quot;￥&quot;* &quot;-&quot;_ ;_ @_ "/>
    <numFmt numFmtId="179" formatCode="0.0%"/>
    <numFmt numFmtId="180" formatCode="* #,##0.00;* \-#,##0.00;* &quot;-&quot;??;@"/>
    <numFmt numFmtId="181" formatCode="#,##0;\(#,##0\)"/>
    <numFmt numFmtId="182" formatCode="#,##0;\-#,##0;&quot;-&quot;"/>
    <numFmt numFmtId="183" formatCode="_-&quot;$&quot;* #,##0_-;\-&quot;$&quot;* #,##0_-;_-&quot;$&quot;* &quot;-&quot;_-;_-@_-"/>
    <numFmt numFmtId="184" formatCode="\$#,##0.00;\(\$#,##0.00\)"/>
    <numFmt numFmtId="185" formatCode="0_);[Red]\(0\)"/>
    <numFmt numFmtId="186" formatCode="\$#,##0;\(\$#,##0\)"/>
    <numFmt numFmtId="187" formatCode="#,##0.0000"/>
    <numFmt numFmtId="188" formatCode="0.00_);[Red]\(0.00\)"/>
    <numFmt numFmtId="189" formatCode="&quot;$&quot;#,##0;[Red]\-&quot;$&quot;#,##0"/>
    <numFmt numFmtId="190" formatCode="#,##0.000"/>
    <numFmt numFmtId="191" formatCode="&quot;$&quot;#,##0;\-&quot;$&quot;#,##0"/>
    <numFmt numFmtId="192" formatCode="0.00_ "/>
    <numFmt numFmtId="193" formatCode="0.0"/>
    <numFmt numFmtId="194" formatCode="0_ "/>
    <numFmt numFmtId="195" formatCode="0.0_ "/>
  </numFmts>
  <fonts count="77">
    <font>
      <sz val="11"/>
      <name val="宋体"/>
      <charset val="134"/>
    </font>
    <font>
      <sz val="10"/>
      <name val="宋体"/>
      <charset val="134"/>
    </font>
    <font>
      <sz val="14"/>
      <name val="黑体"/>
      <charset val="134"/>
    </font>
    <font>
      <b/>
      <sz val="11"/>
      <name val="宋体"/>
      <charset val="134"/>
    </font>
    <font>
      <sz val="11"/>
      <color rgb="FFFF0000"/>
      <name val="宋体"/>
      <charset val="134"/>
    </font>
    <font>
      <sz val="10"/>
      <color rgb="FFFF0000"/>
      <name val="宋体"/>
      <charset val="134"/>
    </font>
    <font>
      <sz val="12"/>
      <name val="宋体"/>
      <charset val="134"/>
    </font>
    <font>
      <sz val="10"/>
      <color indexed="8"/>
      <name val="宋体"/>
      <charset val="134"/>
    </font>
    <font>
      <b/>
      <sz val="10"/>
      <name val="宋体"/>
      <charset val="134"/>
    </font>
    <font>
      <sz val="16"/>
      <name val="黑体"/>
      <charset val="134"/>
    </font>
    <font>
      <b/>
      <sz val="12"/>
      <name val="宋体"/>
      <charset val="134"/>
    </font>
    <font>
      <sz val="12"/>
      <color rgb="FFFF0000"/>
      <name val="宋体"/>
      <charset val="134"/>
    </font>
    <font>
      <sz val="12"/>
      <name val="Times New Roman"/>
      <charset val="134"/>
    </font>
    <font>
      <sz val="14"/>
      <name val="Times New Roman"/>
      <charset val="134"/>
    </font>
    <font>
      <sz val="11"/>
      <name val="Times New Roman"/>
      <charset val="134"/>
    </font>
    <font>
      <sz val="10"/>
      <name val="Times New Roman"/>
      <charset val="134"/>
    </font>
    <font>
      <sz val="11"/>
      <color theme="1"/>
      <name val="宋体"/>
      <charset val="134"/>
      <scheme val="minor"/>
    </font>
    <font>
      <b/>
      <sz val="18"/>
      <name val="宋体"/>
      <charset val="134"/>
    </font>
    <font>
      <sz val="14"/>
      <name val="Times New Roman"/>
      <charset val="0"/>
    </font>
    <font>
      <sz val="10"/>
      <name val="Times New Roman"/>
      <charset val="0"/>
    </font>
    <font>
      <sz val="11"/>
      <name val="Times New Roman"/>
      <charset val="0"/>
    </font>
    <font>
      <sz val="12"/>
      <name val="Times New Roman"/>
      <charset val="0"/>
    </font>
    <font>
      <sz val="10"/>
      <color theme="1"/>
      <name val="宋体"/>
      <charset val="134"/>
    </font>
    <font>
      <sz val="12"/>
      <name val="黑体"/>
      <charset val="134"/>
    </font>
    <font>
      <sz val="18"/>
      <name val="方正小标宋简体"/>
      <charset val="134"/>
    </font>
    <font>
      <sz val="10"/>
      <color theme="1"/>
      <name val="宋体"/>
      <charset val="134"/>
      <scheme val="minor"/>
    </font>
    <font>
      <sz val="14"/>
      <name val="宋体"/>
      <charset val="134"/>
    </font>
    <font>
      <b/>
      <sz val="11"/>
      <color indexed="0"/>
      <name val="宋体"/>
      <charset val="134"/>
    </font>
    <font>
      <sz val="10"/>
      <color indexed="8"/>
      <name val="SimSun"/>
      <charset val="134"/>
    </font>
    <font>
      <b/>
      <sz val="10"/>
      <color indexed="0"/>
      <name val="宋体"/>
      <charset val="134"/>
    </font>
    <font>
      <sz val="10"/>
      <color indexed="0"/>
      <name val="宋体"/>
      <charset val="134"/>
    </font>
    <font>
      <sz val="9"/>
      <color indexed="8"/>
      <name val="SimSun"/>
      <charset val="134"/>
    </font>
    <font>
      <sz val="9"/>
      <color indexed="0"/>
      <name val="宋体"/>
      <charset val="134"/>
    </font>
    <font>
      <b/>
      <sz val="9"/>
      <color indexed="0"/>
      <name val="宋体"/>
      <charset val="134"/>
    </font>
    <font>
      <sz val="10"/>
      <color indexed="58"/>
      <name val="宋体"/>
      <charset val="134"/>
    </font>
    <font>
      <b/>
      <sz val="28"/>
      <color indexed="58"/>
      <name val="黑体"/>
      <charset val="134"/>
    </font>
    <font>
      <b/>
      <sz val="12"/>
      <color indexed="58"/>
      <name val="宋体"/>
      <charset val="134"/>
    </font>
    <font>
      <b/>
      <sz val="12"/>
      <name val="仿宋"/>
      <charset val="134"/>
    </font>
    <font>
      <b/>
      <sz val="12"/>
      <color indexed="58"/>
      <name val="Times New Roman"/>
      <charset val="0"/>
    </font>
    <font>
      <sz val="12"/>
      <color indexed="58"/>
      <name val="Times New Roman"/>
      <charset val="0"/>
    </font>
    <font>
      <sz val="12"/>
      <color indexed="58"/>
      <name val="宋体"/>
      <charset val="134"/>
    </font>
    <font>
      <sz val="14"/>
      <name val="楷体"/>
      <charset val="134"/>
    </font>
    <font>
      <b/>
      <sz val="13"/>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0"/>
      <name val="Arial"/>
      <charset val="134"/>
    </font>
    <font>
      <sz val="11"/>
      <color theme="1"/>
      <name val="宋体"/>
      <charset val="0"/>
      <scheme val="minor"/>
    </font>
    <font>
      <sz val="11"/>
      <color theme="0"/>
      <name val="宋体"/>
      <charset val="0"/>
      <scheme val="minor"/>
    </font>
    <font>
      <b/>
      <sz val="11"/>
      <color theme="3"/>
      <name val="宋体"/>
      <charset val="134"/>
      <scheme val="minor"/>
    </font>
    <font>
      <sz val="9"/>
      <name val="宋体"/>
      <charset val="134"/>
    </font>
    <font>
      <sz val="11"/>
      <color rgb="FF9C0006"/>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2"/>
      <name val="Arial"/>
      <charset val="134"/>
    </font>
    <font>
      <sz val="10"/>
      <name val="Arial"/>
      <charset val="134"/>
    </font>
    <font>
      <sz val="7"/>
      <name val="Small Fonts"/>
      <charset val="134"/>
    </font>
    <font>
      <sz val="10"/>
      <color indexed="8"/>
      <name val="Arial"/>
      <charset val="134"/>
    </font>
    <font>
      <b/>
      <sz val="11"/>
      <color rgb="FF3F3F3F"/>
      <name val="宋体"/>
      <charset val="0"/>
      <scheme val="minor"/>
    </font>
    <font>
      <sz val="11"/>
      <color rgb="FF9C6500"/>
      <name val="宋体"/>
      <charset val="0"/>
      <scheme val="minor"/>
    </font>
    <font>
      <sz val="11"/>
      <color rgb="FF006100"/>
      <name val="宋体"/>
      <charset val="0"/>
      <scheme val="minor"/>
    </font>
    <font>
      <b/>
      <sz val="12"/>
      <name val="Arial"/>
      <charset val="134"/>
    </font>
    <font>
      <b/>
      <sz val="18"/>
      <name val="Arial"/>
      <charset val="134"/>
    </font>
    <font>
      <sz val="12"/>
      <name val="官帕眉"/>
      <charset val="134"/>
    </font>
    <font>
      <sz val="12"/>
      <name val="Helv"/>
      <charset val="134"/>
    </font>
    <font>
      <sz val="8"/>
      <name val="Times New Roman"/>
      <charset val="134"/>
    </font>
    <font>
      <u/>
      <sz val="12"/>
      <color indexed="20"/>
      <name val="宋体"/>
      <charset val="134"/>
    </font>
    <font>
      <sz val="10"/>
      <name val="MS Sans Serif"/>
      <charset val="134"/>
    </font>
    <font>
      <sz val="12"/>
      <name val="Courier"/>
      <charset val="134"/>
    </font>
    <font>
      <b/>
      <sz val="9"/>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s>
  <cellStyleXfs count="122">
    <xf numFmtId="0" fontId="0" fillId="0" borderId="0"/>
    <xf numFmtId="42" fontId="16" fillId="0" borderId="0" applyFont="0" applyFill="0" applyBorder="0" applyAlignment="0" applyProtection="0">
      <alignment vertical="center"/>
    </xf>
    <xf numFmtId="0" fontId="47" fillId="11" borderId="0" applyNumberFormat="0" applyBorder="0" applyAlignment="0" applyProtection="0">
      <alignment vertical="center"/>
    </xf>
    <xf numFmtId="0" fontId="44" fillId="7" borderId="1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7" fillId="12" borderId="0" applyNumberFormat="0" applyBorder="0" applyAlignment="0" applyProtection="0">
      <alignment vertical="center"/>
    </xf>
    <xf numFmtId="0" fontId="51" fillId="15" borderId="0" applyNumberFormat="0" applyBorder="0" applyAlignment="0" applyProtection="0">
      <alignment vertical="center"/>
    </xf>
    <xf numFmtId="180" fontId="46" fillId="0" borderId="0" applyFont="0" applyFill="0" applyBorder="0" applyAlignment="0" applyProtection="0"/>
    <xf numFmtId="0" fontId="48" fillId="16" borderId="0" applyNumberFormat="0" applyBorder="0" applyAlignment="0" applyProtection="0">
      <alignment vertical="center"/>
    </xf>
    <xf numFmtId="0" fontId="43" fillId="0" borderId="0" applyNumberFormat="0" applyFill="0" applyBorder="0" applyAlignment="0" applyProtection="0">
      <alignment vertical="center"/>
    </xf>
    <xf numFmtId="9" fontId="46" fillId="0" borderId="0" applyFont="0" applyFill="0" applyBorder="0" applyAlignment="0" applyProtection="0"/>
    <xf numFmtId="0" fontId="57" fillId="0" borderId="0" applyNumberFormat="0" applyFill="0" applyBorder="0" applyAlignment="0" applyProtection="0">
      <alignment vertical="center"/>
    </xf>
    <xf numFmtId="0" fontId="16" fillId="18" borderId="19" applyNumberFormat="0" applyFont="0" applyAlignment="0" applyProtection="0">
      <alignment vertical="center"/>
    </xf>
    <xf numFmtId="0" fontId="0" fillId="0" borderId="0"/>
    <xf numFmtId="178" fontId="61" fillId="0" borderId="0" applyFont="0" applyFill="0" applyBorder="0" applyAlignment="0" applyProtection="0"/>
    <xf numFmtId="0" fontId="48" fillId="22" borderId="0" applyNumberFormat="0" applyBorder="0" applyAlignment="0" applyProtection="0">
      <alignment vertical="center"/>
    </xf>
    <xf numFmtId="0" fontId="4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0" borderId="0" applyNumberFormat="0" applyFill="0" applyBorder="0" applyAlignment="0" applyProtection="0">
      <alignment vertical="center"/>
    </xf>
    <xf numFmtId="182" fontId="63" fillId="0" borderId="0" applyFill="0" applyBorder="0" applyAlignment="0"/>
    <xf numFmtId="0" fontId="52" fillId="0" borderId="0" applyNumberFormat="0" applyFill="0" applyBorder="0" applyAlignment="0" applyProtection="0">
      <alignment vertical="center"/>
    </xf>
    <xf numFmtId="0" fontId="55" fillId="0" borderId="13" applyNumberFormat="0" applyFill="0" applyAlignment="0" applyProtection="0">
      <alignment vertical="center"/>
    </xf>
    <xf numFmtId="0" fontId="42" fillId="0" borderId="13" applyNumberFormat="0" applyFill="0" applyAlignment="0" applyProtection="0">
      <alignment vertical="center"/>
    </xf>
    <xf numFmtId="0" fontId="48" fillId="10" borderId="0" applyNumberFormat="0" applyBorder="0" applyAlignment="0" applyProtection="0">
      <alignment vertical="center"/>
    </xf>
    <xf numFmtId="0" fontId="49" fillId="0" borderId="15" applyNumberFormat="0" applyFill="0" applyAlignment="0" applyProtection="0">
      <alignment vertical="center"/>
    </xf>
    <xf numFmtId="0" fontId="48" fillId="23" borderId="0" applyNumberFormat="0" applyBorder="0" applyAlignment="0" applyProtection="0">
      <alignment vertical="center"/>
    </xf>
    <xf numFmtId="0" fontId="64" fillId="8" borderId="20" applyNumberFormat="0" applyAlignment="0" applyProtection="0">
      <alignment vertical="center"/>
    </xf>
    <xf numFmtId="0" fontId="45" fillId="8" borderId="14" applyNumberFormat="0" applyAlignment="0" applyProtection="0">
      <alignment vertical="center"/>
    </xf>
    <xf numFmtId="0" fontId="59" fillId="17" borderId="18" applyNumberFormat="0" applyAlignment="0" applyProtection="0">
      <alignment vertical="center"/>
    </xf>
    <xf numFmtId="0" fontId="48" fillId="21" borderId="0" applyNumberFormat="0" applyBorder="0" applyAlignment="0" applyProtection="0">
      <alignment vertical="center"/>
    </xf>
    <xf numFmtId="183" fontId="61" fillId="0" borderId="0" applyFont="0" applyFill="0" applyBorder="0" applyAlignment="0" applyProtection="0"/>
    <xf numFmtId="0" fontId="47" fillId="25" borderId="0" applyNumberFormat="0" applyBorder="0" applyAlignment="0" applyProtection="0">
      <alignment vertical="center"/>
    </xf>
    <xf numFmtId="0" fontId="58" fillId="0" borderId="17" applyNumberFormat="0" applyFill="0" applyAlignment="0" applyProtection="0">
      <alignment vertical="center"/>
    </xf>
    <xf numFmtId="0" fontId="54" fillId="0" borderId="16" applyNumberFormat="0" applyFill="0" applyAlignment="0" applyProtection="0">
      <alignment vertical="center"/>
    </xf>
    <xf numFmtId="0" fontId="66" fillId="28" borderId="0" applyNumberFormat="0" applyBorder="0" applyAlignment="0" applyProtection="0">
      <alignment vertical="center"/>
    </xf>
    <xf numFmtId="0" fontId="65" fillId="27" borderId="0" applyNumberFormat="0" applyBorder="0" applyAlignment="0" applyProtection="0">
      <alignment vertical="center"/>
    </xf>
    <xf numFmtId="0" fontId="67" fillId="0" borderId="0" applyProtection="0"/>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14"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6" borderId="0" applyNumberFormat="0" applyBorder="0" applyAlignment="0" applyProtection="0">
      <alignment vertical="center"/>
    </xf>
    <xf numFmtId="0" fontId="48" fillId="13" borderId="0" applyNumberFormat="0" applyBorder="0" applyAlignment="0" applyProtection="0">
      <alignment vertical="center"/>
    </xf>
    <xf numFmtId="0" fontId="68" fillId="0" borderId="0" applyProtection="0"/>
    <xf numFmtId="37" fontId="62" fillId="0" borderId="0"/>
    <xf numFmtId="0" fontId="47" fillId="9" borderId="0" applyNumberFormat="0" applyBorder="0" applyAlignment="0" applyProtection="0">
      <alignment vertical="center"/>
    </xf>
    <xf numFmtId="0" fontId="47" fillId="26" borderId="0" applyNumberFormat="0" applyBorder="0" applyAlignment="0" applyProtection="0">
      <alignment vertical="center"/>
    </xf>
    <xf numFmtId="0" fontId="48" fillId="36" borderId="0" applyNumberFormat="0" applyBorder="0" applyAlignment="0" applyProtection="0">
      <alignment vertical="center"/>
    </xf>
    <xf numFmtId="0" fontId="0" fillId="0" borderId="0"/>
    <xf numFmtId="0" fontId="6" fillId="0" borderId="0"/>
    <xf numFmtId="43" fontId="61" fillId="0" borderId="0" applyFont="0" applyFill="0" applyBorder="0" applyAlignment="0" applyProtection="0"/>
    <xf numFmtId="0" fontId="47" fillId="24"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35" borderId="0" applyNumberFormat="0" applyBorder="0" applyAlignment="0" applyProtection="0">
      <alignment vertical="center"/>
    </xf>
    <xf numFmtId="0" fontId="48" fillId="34" borderId="0" applyNumberFormat="0" applyBorder="0" applyAlignment="0" applyProtection="0">
      <alignment vertical="center"/>
    </xf>
    <xf numFmtId="41" fontId="61" fillId="0" borderId="0" applyFont="0" applyFill="0" applyBorder="0" applyAlignment="0" applyProtection="0"/>
    <xf numFmtId="181" fontId="15" fillId="0" borderId="0"/>
    <xf numFmtId="0" fontId="50" fillId="0" borderId="0"/>
    <xf numFmtId="184" fontId="15" fillId="0" borderId="0"/>
    <xf numFmtId="0" fontId="60" fillId="0" borderId="0" applyProtection="0"/>
    <xf numFmtId="186" fontId="15" fillId="0" borderId="0"/>
    <xf numFmtId="2" fontId="60" fillId="0" borderId="0" applyProtection="0"/>
    <xf numFmtId="0" fontId="67" fillId="0" borderId="21" applyNumberFormat="0" applyAlignment="0" applyProtection="0">
      <alignment horizontal="left" vertical="center"/>
    </xf>
    <xf numFmtId="0" fontId="67" fillId="0" borderId="22">
      <alignment horizontal="left" vertical="center"/>
    </xf>
    <xf numFmtId="0" fontId="67" fillId="0" borderId="22">
      <alignment horizontal="left" vertical="center"/>
    </xf>
    <xf numFmtId="0" fontId="70" fillId="0" borderId="0"/>
    <xf numFmtId="0" fontId="71" fillId="0" borderId="0"/>
    <xf numFmtId="1" fontId="61" fillId="0" borderId="0"/>
    <xf numFmtId="0" fontId="60" fillId="0" borderId="23" applyProtection="0"/>
    <xf numFmtId="9" fontId="6" fillId="0" borderId="0" applyFont="0" applyFill="0" applyBorder="0" applyAlignment="0" applyProtection="0">
      <alignment vertical="center"/>
    </xf>
    <xf numFmtId="0" fontId="0" fillId="0" borderId="1">
      <alignment horizontal="distributed" vertical="center" wrapText="1"/>
    </xf>
    <xf numFmtId="41" fontId="6" fillId="0" borderId="0" applyFont="0" applyFill="0" applyBorder="0" applyAlignment="0" applyProtection="0"/>
    <xf numFmtId="0" fontId="50" fillId="0" borderId="0"/>
    <xf numFmtId="0" fontId="50" fillId="0" borderId="0"/>
    <xf numFmtId="0" fontId="6" fillId="0" borderId="0"/>
    <xf numFmtId="0" fontId="6" fillId="0" borderId="0"/>
    <xf numFmtId="0" fontId="50" fillId="0" borderId="0"/>
    <xf numFmtId="0" fontId="50" fillId="0" borderId="0"/>
    <xf numFmtId="0" fontId="50" fillId="0" borderId="0"/>
    <xf numFmtId="0" fontId="6" fillId="0" borderId="0"/>
    <xf numFmtId="0" fontId="6" fillId="0" borderId="0">
      <alignment vertical="center"/>
    </xf>
    <xf numFmtId="0" fontId="0" fillId="0" borderId="0"/>
    <xf numFmtId="0" fontId="50" fillId="0" borderId="0"/>
    <xf numFmtId="0" fontId="50" fillId="0" borderId="0"/>
    <xf numFmtId="0" fontId="0" fillId="0" borderId="0"/>
    <xf numFmtId="0" fontId="0" fillId="0" borderId="0"/>
    <xf numFmtId="0" fontId="6" fillId="0" borderId="0">
      <alignment vertical="center"/>
    </xf>
    <xf numFmtId="0" fontId="6" fillId="0" borderId="0">
      <alignment vertical="center"/>
    </xf>
    <xf numFmtId="0" fontId="12" fillId="0" borderId="0"/>
    <xf numFmtId="0" fontId="0" fillId="0" borderId="0"/>
    <xf numFmtId="0" fontId="6" fillId="0" borderId="0">
      <alignment vertical="center"/>
    </xf>
    <xf numFmtId="0" fontId="6" fillId="0" borderId="0">
      <alignment vertical="center"/>
    </xf>
    <xf numFmtId="0" fontId="6" fillId="0" borderId="0" applyNumberFormat="0" applyFill="0" applyBorder="0" applyAlignment="0" applyProtection="0"/>
    <xf numFmtId="9" fontId="69" fillId="0" borderId="0" applyFont="0" applyFill="0" applyBorder="0" applyAlignment="0" applyProtection="0"/>
    <xf numFmtId="0" fontId="72" fillId="0" borderId="0" applyNumberFormat="0" applyFill="0" applyBorder="0" applyAlignment="0" applyProtection="0">
      <alignment vertical="top"/>
      <protection locked="0"/>
    </xf>
    <xf numFmtId="187" fontId="6"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191" fontId="6" fillId="0" borderId="0" applyFont="0" applyFill="0" applyBorder="0" applyAlignment="0" applyProtection="0"/>
    <xf numFmtId="0" fontId="61" fillId="0" borderId="0"/>
    <xf numFmtId="41" fontId="6" fillId="0" borderId="0" applyFont="0" applyFill="0" applyBorder="0" applyAlignment="0" applyProtection="0"/>
    <xf numFmtId="4" fontId="7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180" fontId="46" fillId="0" borderId="0" applyFont="0" applyFill="0" applyBorder="0" applyAlignment="0" applyProtection="0"/>
    <xf numFmtId="43" fontId="6" fillId="0" borderId="0" applyFont="0" applyFill="0" applyBorder="0" applyAlignment="0" applyProtection="0">
      <alignment vertical="center"/>
    </xf>
    <xf numFmtId="0" fontId="69" fillId="0" borderId="0"/>
    <xf numFmtId="1" fontId="0" fillId="0" borderId="1">
      <alignment vertical="center"/>
      <protection locked="0"/>
    </xf>
    <xf numFmtId="0" fontId="74" fillId="0" borderId="0"/>
    <xf numFmtId="193" fontId="0" fillId="0" borderId="1">
      <alignment vertical="center"/>
      <protection locked="0"/>
    </xf>
    <xf numFmtId="0" fontId="12" fillId="0" borderId="0"/>
    <xf numFmtId="0" fontId="21"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cellStyleXfs>
  <cellXfs count="276">
    <xf numFmtId="0" fontId="0" fillId="0" borderId="0" xfId="0"/>
    <xf numFmtId="0" fontId="1" fillId="0" borderId="0" xfId="51" applyFont="1" applyFill="1"/>
    <xf numFmtId="0" fontId="0" fillId="0" borderId="0" xfId="51" applyFont="1" applyFill="1"/>
    <xf numFmtId="49" fontId="2" fillId="0" borderId="0" xfId="51" applyNumberFormat="1" applyFont="1" applyFill="1" applyBorder="1" applyAlignment="1">
      <alignment horizontal="center" vertical="center"/>
    </xf>
    <xf numFmtId="49" fontId="1" fillId="0" borderId="0" xfId="51" applyNumberFormat="1" applyFont="1" applyFill="1" applyBorder="1" applyAlignment="1">
      <alignment vertical="center"/>
    </xf>
    <xf numFmtId="49" fontId="1" fillId="0" borderId="0" xfId="51" applyNumberFormat="1" applyFont="1" applyFill="1" applyBorder="1" applyAlignment="1">
      <alignment horizontal="right" vertical="center"/>
    </xf>
    <xf numFmtId="49" fontId="3" fillId="0" borderId="1" xfId="51" applyNumberFormat="1" applyFont="1" applyFill="1" applyBorder="1" applyAlignment="1">
      <alignment horizontal="center" vertical="center"/>
    </xf>
    <xf numFmtId="49" fontId="3" fillId="0" borderId="1" xfId="51" applyNumberFormat="1" applyFont="1" applyFill="1" applyBorder="1" applyAlignment="1">
      <alignment horizontal="center" vertical="center" wrapText="1"/>
    </xf>
    <xf numFmtId="49" fontId="1" fillId="0" borderId="1" xfId="51" applyNumberFormat="1" applyFont="1" applyFill="1" applyBorder="1" applyAlignment="1">
      <alignment horizontal="left" vertical="center"/>
    </xf>
    <xf numFmtId="194" fontId="1" fillId="0" borderId="1" xfId="108" applyNumberFormat="1" applyFont="1" applyFill="1" applyBorder="1" applyAlignment="1">
      <alignment horizontal="right" vertical="center"/>
    </xf>
    <xf numFmtId="179" fontId="1" fillId="0" borderId="1" xfId="108" applyNumberFormat="1" applyFont="1" applyFill="1" applyBorder="1" applyAlignment="1">
      <alignment horizontal="right" vertical="center"/>
    </xf>
    <xf numFmtId="0" fontId="0" fillId="0" borderId="0" xfId="51" applyFill="1"/>
    <xf numFmtId="0" fontId="4" fillId="0" borderId="0" xfId="51" applyFont="1" applyFill="1"/>
    <xf numFmtId="179" fontId="1" fillId="0" borderId="1" xfId="11" applyNumberFormat="1" applyFont="1" applyFill="1" applyBorder="1" applyAlignment="1">
      <alignment horizontal="right" vertical="center"/>
    </xf>
    <xf numFmtId="194" fontId="5" fillId="0" borderId="1" xfId="108" applyNumberFormat="1" applyFont="1" applyFill="1" applyBorder="1" applyAlignment="1">
      <alignment horizontal="right" vertical="center"/>
    </xf>
    <xf numFmtId="0" fontId="1" fillId="0" borderId="0" xfId="94" applyFont="1" applyFill="1">
      <alignment vertical="center"/>
    </xf>
    <xf numFmtId="0" fontId="0" fillId="0" borderId="0" xfId="94" applyFont="1" applyFill="1">
      <alignment vertical="center"/>
    </xf>
    <xf numFmtId="0" fontId="6" fillId="0" borderId="0" xfId="94" applyFill="1">
      <alignment vertical="center"/>
    </xf>
    <xf numFmtId="0" fontId="2" fillId="0" borderId="0" xfId="94" applyFont="1" applyFill="1" applyAlignment="1">
      <alignment horizontal="center" vertical="center"/>
    </xf>
    <xf numFmtId="0" fontId="1" fillId="0" borderId="0" xfId="94" applyFont="1" applyFill="1" applyAlignment="1">
      <alignment horizontal="right" vertical="center"/>
    </xf>
    <xf numFmtId="0" fontId="3" fillId="0" borderId="1" xfId="94"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7" fillId="0" borderId="1" xfId="94" applyFont="1" applyFill="1" applyBorder="1" applyAlignment="1">
      <alignment horizontal="justify" vertical="center" wrapText="1"/>
    </xf>
    <xf numFmtId="0" fontId="1" fillId="0" borderId="1" xfId="78" applyFont="1" applyFill="1" applyBorder="1" applyAlignment="1">
      <alignment horizontal="right" vertical="center" wrapText="1"/>
    </xf>
    <xf numFmtId="179" fontId="1" fillId="0" borderId="1" xfId="11" applyNumberFormat="1" applyFont="1" applyFill="1" applyBorder="1" applyAlignment="1">
      <alignment horizontal="right" vertical="center" wrapText="1"/>
    </xf>
    <xf numFmtId="0" fontId="1" fillId="0" borderId="1" xfId="94" applyFont="1" applyFill="1" applyBorder="1" applyAlignment="1">
      <alignment horizontal="right" vertical="center" wrapText="1"/>
    </xf>
    <xf numFmtId="194" fontId="1" fillId="0" borderId="1" xfId="109" applyNumberFormat="1" applyFont="1" applyFill="1" applyBorder="1" applyAlignment="1">
      <alignment horizontal="right" vertical="center" wrapText="1"/>
    </xf>
    <xf numFmtId="179" fontId="1" fillId="0" borderId="1" xfId="109" applyNumberFormat="1" applyFont="1" applyFill="1" applyBorder="1" applyAlignment="1">
      <alignment horizontal="right" vertical="center" wrapText="1"/>
    </xf>
    <xf numFmtId="0" fontId="1" fillId="0" borderId="1" xfId="94" applyFont="1" applyFill="1" applyBorder="1" applyAlignment="1">
      <alignment horizontal="justify" vertical="center" wrapText="1"/>
    </xf>
    <xf numFmtId="194" fontId="1" fillId="2" borderId="1" xfId="109" applyNumberFormat="1" applyFont="1" applyFill="1" applyBorder="1" applyAlignment="1">
      <alignment horizontal="right" vertical="center" wrapText="1"/>
    </xf>
    <xf numFmtId="179" fontId="1" fillId="0" borderId="1" xfId="78" applyNumberFormat="1" applyFont="1" applyFill="1" applyBorder="1" applyAlignment="1">
      <alignment horizontal="right" vertical="center" wrapText="1"/>
    </xf>
    <xf numFmtId="1" fontId="1" fillId="0" borderId="1" xfId="78" applyNumberFormat="1" applyFont="1" applyFill="1" applyBorder="1" applyAlignment="1">
      <alignment horizontal="right" vertical="center" wrapText="1"/>
    </xf>
    <xf numFmtId="0" fontId="1" fillId="0" borderId="1" xfId="114" applyFont="1" applyFill="1" applyBorder="1" applyAlignment="1">
      <alignment horizontal="right" vertical="center" wrapText="1"/>
    </xf>
    <xf numFmtId="194" fontId="1" fillId="0" borderId="1" xfId="114" applyNumberFormat="1" applyFont="1" applyFill="1" applyBorder="1" applyAlignment="1">
      <alignment horizontal="right" vertical="center" wrapText="1"/>
    </xf>
    <xf numFmtId="194" fontId="1" fillId="0" borderId="1" xfId="8" applyNumberFormat="1" applyFont="1" applyFill="1" applyBorder="1" applyAlignment="1">
      <alignment vertical="center" wrapText="1"/>
    </xf>
    <xf numFmtId="194" fontId="1" fillId="0" borderId="0" xfId="94" applyNumberFormat="1" applyFont="1" applyFill="1">
      <alignment vertical="center"/>
    </xf>
    <xf numFmtId="194" fontId="1" fillId="0" borderId="0" xfId="0" applyNumberFormat="1" applyFont="1" applyAlignment="1">
      <alignment vertical="center" wrapText="1"/>
    </xf>
    <xf numFmtId="194" fontId="0" fillId="0" borderId="0" xfId="0" applyNumberFormat="1" applyAlignment="1">
      <alignment vertical="center" wrapText="1"/>
    </xf>
    <xf numFmtId="194" fontId="2" fillId="0" borderId="0" xfId="0" applyNumberFormat="1" applyFont="1" applyAlignment="1">
      <alignment horizontal="center" vertical="center" wrapText="1"/>
    </xf>
    <xf numFmtId="194" fontId="1" fillId="0" borderId="2" xfId="0" applyNumberFormat="1" applyFont="1" applyBorder="1" applyAlignment="1">
      <alignment horizontal="left" vertical="center" wrapText="1"/>
    </xf>
    <xf numFmtId="194" fontId="8" fillId="0" borderId="3" xfId="0" applyNumberFormat="1" applyFont="1" applyBorder="1" applyAlignment="1">
      <alignment horizontal="center" vertical="center" wrapText="1"/>
    </xf>
    <xf numFmtId="194" fontId="8" fillId="0" borderId="1" xfId="0" applyNumberFormat="1" applyFont="1" applyBorder="1" applyAlignment="1">
      <alignment horizontal="center" vertical="center" wrapText="1"/>
    </xf>
    <xf numFmtId="194" fontId="8" fillId="0" borderId="4" xfId="0" applyNumberFormat="1" applyFont="1" applyBorder="1" applyAlignment="1">
      <alignment horizontal="center" vertical="center" wrapText="1"/>
    </xf>
    <xf numFmtId="194" fontId="1" fillId="0" borderId="1" xfId="0" applyNumberFormat="1" applyFont="1" applyBorder="1" applyAlignment="1">
      <alignment horizontal="center" vertical="center" wrapText="1"/>
    </xf>
    <xf numFmtId="194" fontId="1" fillId="0" borderId="1" xfId="0" applyNumberFormat="1" applyFont="1" applyBorder="1" applyAlignment="1">
      <alignment vertical="center" wrapText="1"/>
    </xf>
    <xf numFmtId="0" fontId="6" fillId="0" borderId="0" xfId="91" applyFont="1" applyFill="1">
      <alignment vertical="center"/>
    </xf>
    <xf numFmtId="0" fontId="9" fillId="0" borderId="0" xfId="91" applyFont="1" applyFill="1" applyAlignment="1">
      <alignment horizontal="center" vertical="center"/>
    </xf>
    <xf numFmtId="0" fontId="1" fillId="0" borderId="0" xfId="91" applyFont="1" applyFill="1">
      <alignment vertical="center"/>
    </xf>
    <xf numFmtId="0" fontId="1" fillId="0" borderId="0" xfId="91" applyFont="1" applyFill="1" applyAlignment="1">
      <alignment horizontal="right" vertical="center"/>
    </xf>
    <xf numFmtId="185" fontId="10" fillId="0" borderId="1" xfId="91" applyNumberFormat="1" applyFont="1" applyFill="1" applyBorder="1" applyAlignment="1">
      <alignment horizontal="center" vertical="center" wrapText="1"/>
    </xf>
    <xf numFmtId="49" fontId="1" fillId="0" borderId="1" xfId="80" applyNumberFormat="1" applyFont="1" applyFill="1" applyBorder="1" applyAlignment="1" applyProtection="1">
      <alignment horizontal="left" vertical="center"/>
    </xf>
    <xf numFmtId="185" fontId="1" fillId="0" borderId="1" xfId="91" applyNumberFormat="1" applyFont="1" applyFill="1" applyBorder="1" applyAlignment="1">
      <alignment horizontal="right" vertical="center"/>
    </xf>
    <xf numFmtId="179" fontId="1" fillId="0" borderId="1" xfId="91" applyNumberFormat="1" applyFont="1" applyFill="1" applyBorder="1" applyAlignment="1">
      <alignment horizontal="right" vertical="center"/>
    </xf>
    <xf numFmtId="49" fontId="1" fillId="0" borderId="1" xfId="80" applyNumberFormat="1" applyFont="1" applyFill="1" applyBorder="1" applyAlignment="1" applyProtection="1">
      <alignment horizontal="left" vertical="center" indent="1"/>
    </xf>
    <xf numFmtId="185" fontId="1" fillId="0" borderId="1" xfId="91" applyNumberFormat="1" applyFont="1" applyFill="1" applyBorder="1" applyAlignment="1">
      <alignment horizontal="center" vertical="center"/>
    </xf>
    <xf numFmtId="0" fontId="6" fillId="0" borderId="0" xfId="90" applyFill="1">
      <alignment vertical="center"/>
    </xf>
    <xf numFmtId="0" fontId="11" fillId="0" borderId="0" xfId="90" applyFont="1" applyFill="1">
      <alignment vertical="center"/>
    </xf>
    <xf numFmtId="0" fontId="2" fillId="0" borderId="0" xfId="90" applyFont="1" applyFill="1" applyAlignment="1">
      <alignment horizontal="center" vertical="center"/>
    </xf>
    <xf numFmtId="0" fontId="1" fillId="0" borderId="0" xfId="90" applyFont="1" applyFill="1">
      <alignment vertical="center"/>
    </xf>
    <xf numFmtId="0" fontId="1" fillId="0" borderId="0" xfId="90" applyFont="1" applyFill="1" applyAlignment="1">
      <alignment horizontal="right" vertical="center"/>
    </xf>
    <xf numFmtId="185" fontId="8" fillId="0" borderId="1" xfId="90" applyNumberFormat="1" applyFont="1" applyFill="1" applyBorder="1" applyAlignment="1">
      <alignment horizontal="center" vertical="center" wrapText="1"/>
    </xf>
    <xf numFmtId="185" fontId="1" fillId="0" borderId="1" xfId="90" applyNumberFormat="1" applyFont="1" applyFill="1" applyBorder="1" applyAlignment="1">
      <alignment horizontal="right" vertical="center"/>
    </xf>
    <xf numFmtId="0" fontId="6" fillId="0" borderId="0" xfId="90" applyFont="1" applyFill="1">
      <alignment vertical="center"/>
    </xf>
    <xf numFmtId="49" fontId="1" fillId="0" borderId="1" xfId="80" applyNumberFormat="1" applyFont="1" applyFill="1" applyBorder="1" applyAlignment="1" applyProtection="1">
      <alignment vertical="center"/>
    </xf>
    <xf numFmtId="185" fontId="1" fillId="0" borderId="1" xfId="90" applyNumberFormat="1" applyFont="1" applyFill="1" applyBorder="1" applyAlignment="1">
      <alignment horizontal="left" vertical="center"/>
    </xf>
    <xf numFmtId="185" fontId="1" fillId="0" borderId="1" xfId="90" applyNumberFormat="1" applyFont="1" applyFill="1" applyBorder="1" applyAlignment="1">
      <alignment horizontal="center" vertical="center"/>
    </xf>
    <xf numFmtId="185" fontId="6" fillId="0" borderId="0" xfId="90" applyNumberFormat="1" applyFont="1" applyFill="1">
      <alignment vertical="center"/>
    </xf>
    <xf numFmtId="185" fontId="11" fillId="0" borderId="0" xfId="90" applyNumberFormat="1" applyFont="1" applyFill="1">
      <alignment vertical="center"/>
    </xf>
    <xf numFmtId="0" fontId="6" fillId="0" borderId="0" xfId="91" applyFill="1">
      <alignment vertical="center"/>
    </xf>
    <xf numFmtId="0" fontId="11" fillId="0" borderId="0" xfId="91" applyFont="1" applyFill="1">
      <alignment vertical="center"/>
    </xf>
    <xf numFmtId="0" fontId="2" fillId="0" borderId="0" xfId="91" applyFont="1" applyFill="1" applyBorder="1" applyAlignment="1">
      <alignment horizontal="center" vertical="center"/>
    </xf>
    <xf numFmtId="0" fontId="1" fillId="0" borderId="2" xfId="91" applyFont="1" applyFill="1" applyBorder="1" applyAlignment="1">
      <alignment horizontal="left" vertical="center"/>
    </xf>
    <xf numFmtId="0" fontId="1" fillId="0" borderId="2" xfId="91" applyFont="1" applyFill="1" applyBorder="1" applyAlignment="1">
      <alignment horizontal="right" vertical="center"/>
    </xf>
    <xf numFmtId="185" fontId="3" fillId="0" borderId="1" xfId="91" applyNumberFormat="1" applyFont="1" applyFill="1" applyBorder="1" applyAlignment="1">
      <alignment horizontal="center" vertical="center" wrapText="1"/>
    </xf>
    <xf numFmtId="185" fontId="1" fillId="0" borderId="1" xfId="91" applyNumberFormat="1" applyFont="1" applyFill="1" applyBorder="1" applyAlignment="1">
      <alignment horizontal="left" vertical="center"/>
    </xf>
    <xf numFmtId="0" fontId="10" fillId="0" borderId="0" xfId="90" applyFont="1" applyFill="1">
      <alignment vertical="center"/>
    </xf>
    <xf numFmtId="185" fontId="3" fillId="0" borderId="1" xfId="90" applyNumberFormat="1" applyFont="1" applyFill="1" applyBorder="1" applyAlignment="1">
      <alignment horizontal="center" vertical="center" wrapText="1"/>
    </xf>
    <xf numFmtId="0" fontId="1" fillId="0" borderId="1" xfId="80" applyNumberFormat="1" applyFont="1" applyFill="1" applyBorder="1" applyAlignment="1" applyProtection="1">
      <alignment horizontal="right" vertical="center"/>
    </xf>
    <xf numFmtId="0" fontId="1" fillId="0" borderId="0" xfId="0" applyFont="1" applyFill="1"/>
    <xf numFmtId="0" fontId="0" fillId="0" borderId="0" xfId="0" applyFont="1" applyFill="1"/>
    <xf numFmtId="0" fontId="12" fillId="0" borderId="0" xfId="92" applyFill="1" applyAlignment="1">
      <alignment vertical="center"/>
    </xf>
    <xf numFmtId="0" fontId="12" fillId="0" borderId="0" xfId="92" applyFill="1" applyAlignment="1">
      <alignment horizontal="right" vertical="center"/>
    </xf>
    <xf numFmtId="0" fontId="0" fillId="0" borderId="0" xfId="0" applyFill="1"/>
    <xf numFmtId="0" fontId="2" fillId="0" borderId="0" xfId="92" applyFont="1" applyFill="1" applyAlignment="1">
      <alignment horizontal="center" vertical="center"/>
    </xf>
    <xf numFmtId="0" fontId="1" fillId="0" borderId="0" xfId="92" applyFont="1" applyFill="1" applyAlignment="1">
      <alignment vertical="center"/>
    </xf>
    <xf numFmtId="0" fontId="1" fillId="0" borderId="0" xfId="92" applyFont="1" applyFill="1" applyAlignment="1">
      <alignment horizontal="right" vertical="center"/>
    </xf>
    <xf numFmtId="0" fontId="3" fillId="0" borderId="1" xfId="92" applyFont="1" applyFill="1" applyBorder="1" applyAlignment="1">
      <alignment horizontal="center" vertical="center"/>
    </xf>
    <xf numFmtId="0" fontId="1" fillId="0" borderId="1" xfId="92" applyFont="1" applyFill="1" applyBorder="1" applyAlignment="1">
      <alignment horizontal="left" vertical="center"/>
    </xf>
    <xf numFmtId="185" fontId="1" fillId="0" borderId="1" xfId="92" applyNumberFormat="1" applyFont="1" applyFill="1" applyBorder="1" applyAlignment="1">
      <alignment horizontal="right" vertical="center"/>
    </xf>
    <xf numFmtId="194" fontId="1" fillId="0" borderId="1" xfId="92" applyNumberFormat="1" applyFont="1" applyFill="1" applyBorder="1" applyAlignment="1">
      <alignment horizontal="right" vertical="center"/>
    </xf>
    <xf numFmtId="3" fontId="1" fillId="0" borderId="1" xfId="92" applyNumberFormat="1" applyFont="1" applyFill="1" applyBorder="1" applyAlignment="1" applyProtection="1">
      <alignment horizontal="center" vertical="center"/>
    </xf>
    <xf numFmtId="185" fontId="1" fillId="0" borderId="1" xfId="92" applyNumberFormat="1" applyFont="1" applyFill="1" applyBorder="1" applyAlignment="1" applyProtection="1">
      <alignment horizontal="right" vertical="center"/>
    </xf>
    <xf numFmtId="0" fontId="13" fillId="2" borderId="0" xfId="92" applyFont="1" applyFill="1" applyAlignment="1">
      <alignment vertical="center"/>
    </xf>
    <xf numFmtId="0" fontId="14" fillId="2" borderId="0" xfId="92" applyFont="1" applyFill="1" applyAlignment="1">
      <alignment vertical="center"/>
    </xf>
    <xf numFmtId="0" fontId="15" fillId="2" borderId="0" xfId="92" applyFont="1" applyFill="1" applyAlignment="1">
      <alignment vertical="center"/>
    </xf>
    <xf numFmtId="0" fontId="15" fillId="0" borderId="0" xfId="92" applyFont="1" applyFill="1" applyAlignment="1">
      <alignment vertical="center"/>
    </xf>
    <xf numFmtId="0" fontId="12" fillId="2" borderId="0" xfId="92" applyFill="1" applyAlignment="1">
      <alignment vertical="center"/>
    </xf>
    <xf numFmtId="0" fontId="2" fillId="2" borderId="0" xfId="92" applyFont="1" applyFill="1" applyAlignment="1">
      <alignment horizontal="center" vertical="center"/>
    </xf>
    <xf numFmtId="0" fontId="0" fillId="2" borderId="0" xfId="92" applyFont="1" applyFill="1" applyAlignment="1">
      <alignment vertical="center"/>
    </xf>
    <xf numFmtId="0" fontId="0" fillId="2" borderId="0" xfId="92" applyFont="1" applyFill="1" applyAlignment="1">
      <alignment horizontal="right" vertical="center"/>
    </xf>
    <xf numFmtId="0" fontId="12" fillId="2" borderId="0" xfId="92" applyFont="1" applyFill="1" applyAlignment="1">
      <alignment vertical="center"/>
    </xf>
    <xf numFmtId="0" fontId="3" fillId="2" borderId="1" xfId="92"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3" fontId="1" fillId="2" borderId="1" xfId="92" applyNumberFormat="1" applyFont="1" applyFill="1" applyBorder="1" applyAlignment="1" applyProtection="1">
      <alignment vertical="center"/>
    </xf>
    <xf numFmtId="1" fontId="1" fillId="2" borderId="1" xfId="92" applyNumberFormat="1" applyFont="1" applyFill="1" applyBorder="1" applyAlignment="1">
      <alignment vertical="center"/>
    </xf>
    <xf numFmtId="179" fontId="1" fillId="2" borderId="1" xfId="92" applyNumberFormat="1" applyFont="1" applyFill="1" applyBorder="1" applyAlignment="1">
      <alignment vertical="center"/>
    </xf>
    <xf numFmtId="179" fontId="1" fillId="2" borderId="1" xfId="11" applyNumberFormat="1" applyFont="1" applyFill="1" applyBorder="1" applyAlignment="1">
      <alignment vertical="center"/>
    </xf>
    <xf numFmtId="3" fontId="1" fillId="2" borderId="1" xfId="92" applyNumberFormat="1" applyFont="1" applyFill="1" applyBorder="1" applyAlignment="1" applyProtection="1">
      <alignment vertical="center" wrapText="1"/>
    </xf>
    <xf numFmtId="3" fontId="1" fillId="0" borderId="1" xfId="92" applyNumberFormat="1" applyFont="1" applyFill="1" applyBorder="1" applyAlignment="1" applyProtection="1">
      <alignment horizontal="left" vertical="center"/>
    </xf>
    <xf numFmtId="1" fontId="1" fillId="0" borderId="1" xfId="92" applyNumberFormat="1" applyFont="1" applyFill="1" applyBorder="1" applyAlignment="1">
      <alignment vertical="center"/>
    </xf>
    <xf numFmtId="179" fontId="1" fillId="0" borderId="1" xfId="92" applyNumberFormat="1" applyFont="1" applyFill="1" applyBorder="1" applyAlignment="1">
      <alignment vertical="center"/>
    </xf>
    <xf numFmtId="179" fontId="1" fillId="0" borderId="1" xfId="11" applyNumberFormat="1" applyFont="1" applyFill="1" applyBorder="1" applyAlignment="1">
      <alignment vertical="center"/>
    </xf>
    <xf numFmtId="0" fontId="1" fillId="0" borderId="1" xfId="92" applyNumberFormat="1" applyFont="1" applyBorder="1" applyAlignment="1">
      <alignment horizontal="left" vertical="center"/>
    </xf>
    <xf numFmtId="0" fontId="1" fillId="2" borderId="1" xfId="92" applyNumberFormat="1" applyFont="1" applyFill="1" applyBorder="1" applyAlignment="1" applyProtection="1">
      <alignment vertical="center"/>
    </xf>
    <xf numFmtId="0" fontId="1" fillId="2" borderId="1" xfId="92" applyNumberFormat="1" applyFont="1" applyFill="1" applyBorder="1" applyAlignment="1" applyProtection="1">
      <alignment vertical="center" wrapText="1"/>
    </xf>
    <xf numFmtId="0" fontId="1" fillId="0" borderId="1" xfId="92" applyNumberFormat="1" applyFont="1" applyFill="1" applyBorder="1" applyAlignment="1" applyProtection="1">
      <alignment vertical="center"/>
    </xf>
    <xf numFmtId="3" fontId="1" fillId="0" borderId="1" xfId="92" applyNumberFormat="1" applyFont="1" applyFill="1" applyBorder="1" applyAlignment="1" applyProtection="1">
      <alignment vertical="center"/>
    </xf>
    <xf numFmtId="0" fontId="1" fillId="0" borderId="1" xfId="92" applyNumberFormat="1" applyFont="1" applyFill="1" applyBorder="1" applyAlignment="1">
      <alignment vertical="center"/>
    </xf>
    <xf numFmtId="1" fontId="1" fillId="2" borderId="1" xfId="92" applyNumberFormat="1" applyFont="1" applyFill="1" applyBorder="1" applyAlignment="1" applyProtection="1">
      <alignment vertical="center"/>
    </xf>
    <xf numFmtId="0" fontId="6" fillId="0" borderId="0" xfId="0" applyFont="1" applyFill="1" applyBorder="1" applyAlignment="1"/>
    <xf numFmtId="0" fontId="6" fillId="3" borderId="0" xfId="0" applyFont="1" applyFill="1" applyBorder="1" applyAlignment="1">
      <alignment wrapText="1"/>
    </xf>
    <xf numFmtId="0" fontId="16" fillId="0" borderId="0" xfId="0" applyFont="1" applyFill="1" applyAlignment="1">
      <alignment vertical="center"/>
    </xf>
    <xf numFmtId="0" fontId="17"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8" fillId="3" borderId="1" xfId="0" applyNumberFormat="1" applyFont="1" applyFill="1" applyBorder="1" applyAlignment="1" applyProtection="1">
      <alignment horizontal="center" vertical="center" wrapText="1"/>
    </xf>
    <xf numFmtId="0" fontId="8" fillId="3" borderId="3" xfId="0" applyNumberFormat="1" applyFont="1" applyFill="1" applyBorder="1" applyAlignment="1" applyProtection="1">
      <alignment horizontal="center" vertical="center" wrapText="1"/>
    </xf>
    <xf numFmtId="192" fontId="8" fillId="3" borderId="1" xfId="0" applyNumberFormat="1" applyFont="1" applyFill="1" applyBorder="1" applyAlignment="1" applyProtection="1">
      <alignment horizontal="center" vertical="center" wrapText="1"/>
    </xf>
    <xf numFmtId="192" fontId="8" fillId="3" borderId="3" xfId="0" applyNumberFormat="1" applyFont="1" applyFill="1" applyBorder="1" applyAlignment="1" applyProtection="1">
      <alignment horizontal="center" vertical="center" wrapText="1"/>
    </xf>
    <xf numFmtId="0" fontId="8" fillId="3" borderId="4" xfId="0" applyNumberFormat="1" applyFont="1" applyFill="1" applyBorder="1" applyAlignment="1" applyProtection="1">
      <alignment horizontal="center" vertical="center" wrapText="1"/>
    </xf>
    <xf numFmtId="192" fontId="8" fillId="3" borderId="4"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xf>
    <xf numFmtId="0" fontId="8" fillId="3" borderId="1" xfId="0" applyNumberFormat="1" applyFont="1" applyFill="1" applyBorder="1" applyAlignment="1" applyProtection="1">
      <alignment horizontal="center" vertical="center"/>
    </xf>
    <xf numFmtId="3" fontId="1" fillId="4" borderId="1" xfId="0" applyNumberFormat="1" applyFont="1" applyFill="1" applyBorder="1" applyAlignment="1" applyProtection="1">
      <alignment horizontal="right" vertical="center"/>
    </xf>
    <xf numFmtId="0" fontId="1" fillId="3" borderId="1" xfId="0" applyNumberFormat="1" applyFont="1" applyFill="1" applyBorder="1" applyAlignment="1" applyProtection="1">
      <alignment horizontal="right" vertical="center"/>
    </xf>
    <xf numFmtId="3" fontId="1" fillId="5" borderId="1" xfId="0" applyNumberFormat="1" applyFont="1" applyFill="1" applyBorder="1" applyAlignment="1" applyProtection="1">
      <alignment horizontal="right" vertical="center"/>
    </xf>
    <xf numFmtId="3" fontId="1" fillId="5" borderId="1" xfId="0" applyNumberFormat="1" applyFont="1" applyFill="1" applyBorder="1" applyAlignment="1" applyProtection="1">
      <alignment horizontal="right" vertical="center" wrapText="1"/>
    </xf>
    <xf numFmtId="0" fontId="12" fillId="0" borderId="0" xfId="92" applyFont="1" applyFill="1" applyAlignment="1">
      <alignment vertical="center"/>
    </xf>
    <xf numFmtId="0" fontId="6" fillId="0" borderId="0" xfId="92" applyFont="1" applyFill="1" applyAlignment="1">
      <alignment vertical="center"/>
    </xf>
    <xf numFmtId="4" fontId="15" fillId="0" borderId="0" xfId="92" applyNumberFormat="1" applyFont="1" applyFill="1" applyAlignment="1">
      <alignment vertical="center"/>
    </xf>
    <xf numFmtId="3" fontId="15" fillId="0" borderId="0" xfId="92" applyNumberFormat="1" applyFont="1" applyFill="1" applyAlignment="1">
      <alignment vertical="center"/>
    </xf>
    <xf numFmtId="0" fontId="8" fillId="0" borderId="1" xfId="0" applyNumberFormat="1" applyFont="1" applyFill="1" applyBorder="1" applyAlignment="1" applyProtection="1">
      <alignment horizontal="left" vertical="center"/>
    </xf>
    <xf numFmtId="4" fontId="1" fillId="0" borderId="1" xfId="0" applyNumberFormat="1" applyFont="1" applyFill="1" applyBorder="1" applyAlignment="1" applyProtection="1">
      <alignment horizontal="right" vertical="center"/>
    </xf>
    <xf numFmtId="3" fontId="1" fillId="0" borderId="0" xfId="92" applyNumberFormat="1" applyFont="1" applyFill="1" applyAlignment="1">
      <alignment vertical="center"/>
    </xf>
    <xf numFmtId="0" fontId="1" fillId="0" borderId="1" xfId="92" applyNumberFormat="1" applyFont="1" applyFill="1" applyBorder="1" applyAlignment="1">
      <alignment horizontal="left" vertical="center"/>
    </xf>
    <xf numFmtId="0" fontId="1" fillId="0" borderId="1" xfId="92" applyFont="1" applyFill="1" applyBorder="1" applyAlignment="1">
      <alignment horizontal="center" vertical="center"/>
    </xf>
    <xf numFmtId="0" fontId="13" fillId="0" borderId="0" xfId="92" applyFont="1" applyFill="1" applyAlignment="1">
      <alignment vertical="center"/>
    </xf>
    <xf numFmtId="0" fontId="14" fillId="0" borderId="0" xfId="92" applyFont="1" applyFill="1" applyAlignment="1">
      <alignment vertical="center"/>
    </xf>
    <xf numFmtId="3" fontId="1" fillId="0" borderId="0" xfId="92" applyNumberFormat="1" applyFont="1" applyFill="1" applyBorder="1" applyAlignment="1" applyProtection="1">
      <alignment vertical="center"/>
    </xf>
    <xf numFmtId="192" fontId="15" fillId="0" borderId="0" xfId="92" applyNumberFormat="1" applyFont="1" applyFill="1" applyAlignment="1">
      <alignment vertical="center"/>
    </xf>
    <xf numFmtId="0" fontId="0" fillId="0" borderId="0" xfId="92" applyFont="1" applyFill="1" applyAlignment="1">
      <alignment vertical="center"/>
    </xf>
    <xf numFmtId="185" fontId="1" fillId="0" borderId="1" xfId="92" applyNumberFormat="1" applyFont="1" applyFill="1" applyBorder="1" applyAlignment="1">
      <alignment vertical="center"/>
    </xf>
    <xf numFmtId="0" fontId="1" fillId="0" borderId="1" xfId="92" applyFont="1" applyFill="1" applyBorder="1" applyAlignment="1">
      <alignment vertical="center"/>
    </xf>
    <xf numFmtId="177" fontId="1" fillId="0" borderId="1" xfId="92" applyNumberFormat="1" applyFont="1" applyFill="1" applyBorder="1" applyAlignment="1">
      <alignment vertical="center"/>
    </xf>
    <xf numFmtId="0" fontId="8" fillId="0" borderId="1" xfId="92" applyFont="1" applyFill="1" applyBorder="1" applyAlignment="1">
      <alignment horizontal="distributed" vertical="center"/>
    </xf>
    <xf numFmtId="0" fontId="8" fillId="0" borderId="1" xfId="92" applyFont="1" applyFill="1" applyBorder="1" applyAlignment="1">
      <alignment vertical="center"/>
    </xf>
    <xf numFmtId="0" fontId="18" fillId="0" borderId="0" xfId="92" applyFont="1" applyFill="1" applyBorder="1" applyAlignment="1">
      <alignment vertical="center"/>
    </xf>
    <xf numFmtId="0" fontId="19" fillId="0" borderId="0" xfId="92" applyFont="1" applyFill="1" applyBorder="1" applyAlignment="1">
      <alignment vertical="center"/>
    </xf>
    <xf numFmtId="0" fontId="20" fillId="0" borderId="0" xfId="92" applyFont="1" applyFill="1" applyBorder="1" applyAlignment="1">
      <alignment vertical="center"/>
    </xf>
    <xf numFmtId="0" fontId="21" fillId="0" borderId="0" xfId="92" applyFont="1" applyFill="1" applyBorder="1" applyAlignment="1">
      <alignment vertical="center"/>
    </xf>
    <xf numFmtId="0" fontId="2" fillId="0" borderId="0" xfId="92" applyFont="1" applyFill="1" applyBorder="1" applyAlignment="1">
      <alignment horizontal="center" vertical="center"/>
    </xf>
    <xf numFmtId="0" fontId="1" fillId="0" borderId="0" xfId="92" applyFont="1" applyFill="1" applyBorder="1" applyAlignment="1">
      <alignment horizontal="right" vertical="center"/>
    </xf>
    <xf numFmtId="0" fontId="3" fillId="0" borderId="1" xfId="92" applyFont="1" applyFill="1" applyBorder="1" applyAlignment="1">
      <alignment horizontal="center" vertical="center" wrapText="1"/>
    </xf>
    <xf numFmtId="3" fontId="22" fillId="0" borderId="1" xfId="92" applyNumberFormat="1" applyFont="1" applyFill="1" applyBorder="1" applyAlignment="1" applyProtection="1">
      <alignment vertical="center"/>
    </xf>
    <xf numFmtId="0" fontId="0" fillId="0" borderId="1" xfId="120" applyFont="1" applyFill="1" applyBorder="1" applyAlignment="1" applyProtection="1">
      <alignment vertical="center"/>
      <protection locked="0"/>
    </xf>
    <xf numFmtId="0" fontId="8" fillId="0" borderId="1" xfId="92" applyFont="1" applyFill="1" applyBorder="1" applyAlignment="1">
      <alignment horizontal="center" vertical="center"/>
    </xf>
    <xf numFmtId="0" fontId="1" fillId="0" borderId="2" xfId="92" applyFont="1" applyFill="1" applyBorder="1" applyAlignment="1">
      <alignment horizontal="right" vertical="center"/>
    </xf>
    <xf numFmtId="0" fontId="23" fillId="0" borderId="0" xfId="92" applyFont="1" applyFill="1" applyAlignment="1">
      <alignment vertical="center"/>
    </xf>
    <xf numFmtId="0" fontId="1" fillId="0" borderId="0" xfId="92" applyFont="1" applyFill="1" applyAlignment="1">
      <alignment vertical="center"/>
    </xf>
    <xf numFmtId="0" fontId="6" fillId="0" borderId="0" xfId="92" applyFont="1" applyFill="1" applyAlignment="1">
      <alignment vertical="center"/>
    </xf>
    <xf numFmtId="0" fontId="6" fillId="0" borderId="0" xfId="92" applyFont="1" applyFill="1" applyAlignment="1">
      <alignment horizontal="left" vertical="center"/>
    </xf>
    <xf numFmtId="0" fontId="2" fillId="0" borderId="0" xfId="92" applyFont="1" applyFill="1" applyAlignment="1">
      <alignment horizontal="center" vertical="center"/>
    </xf>
    <xf numFmtId="194" fontId="1" fillId="0" borderId="0" xfId="92" applyNumberFormat="1" applyFont="1" applyFill="1" applyAlignment="1">
      <alignment vertical="center"/>
    </xf>
    <xf numFmtId="0" fontId="1" fillId="0" borderId="0" xfId="92" applyFont="1" applyFill="1" applyAlignment="1">
      <alignment horizontal="right" vertical="center"/>
    </xf>
    <xf numFmtId="194" fontId="1" fillId="0" borderId="0" xfId="92" applyNumberFormat="1" applyFont="1" applyFill="1" applyAlignment="1">
      <alignment horizontal="right" vertical="center"/>
    </xf>
    <xf numFmtId="0" fontId="3" fillId="0" borderId="1" xfId="92" applyFont="1" applyFill="1" applyBorder="1" applyAlignment="1">
      <alignment horizontal="distributed" vertical="center"/>
    </xf>
    <xf numFmtId="3" fontId="1" fillId="0" borderId="1" xfId="0" applyNumberFormat="1" applyFont="1" applyFill="1" applyBorder="1" applyAlignment="1" applyProtection="1">
      <alignment horizontal="right" vertical="center"/>
    </xf>
    <xf numFmtId="0" fontId="6" fillId="0" borderId="1" xfId="92" applyFont="1" applyFill="1" applyBorder="1" applyAlignment="1">
      <alignment horizontal="left" vertical="center"/>
    </xf>
    <xf numFmtId="0" fontId="1" fillId="0" borderId="1" xfId="0" applyNumberFormat="1" applyFont="1" applyFill="1" applyBorder="1" applyAlignment="1" applyProtection="1">
      <alignment horizontal="left" vertical="center"/>
    </xf>
    <xf numFmtId="0" fontId="6" fillId="0" borderId="1" xfId="0" applyFont="1" applyFill="1" applyBorder="1" applyAlignment="1"/>
    <xf numFmtId="0" fontId="8" fillId="0" borderId="1" xfId="95" applyFont="1" applyFill="1" applyBorder="1" applyAlignment="1">
      <alignment vertical="center"/>
    </xf>
    <xf numFmtId="0" fontId="10" fillId="0" borderId="1" xfId="0" applyFont="1" applyFill="1" applyBorder="1" applyAlignment="1"/>
    <xf numFmtId="0" fontId="1" fillId="0" borderId="1" xfId="95" applyFont="1" applyFill="1" applyBorder="1" applyAlignment="1">
      <alignment vertical="center"/>
    </xf>
    <xf numFmtId="0" fontId="8" fillId="0" borderId="1" xfId="95" applyFont="1" applyFill="1" applyBorder="1" applyAlignment="1">
      <alignment horizontal="center" vertical="center"/>
    </xf>
    <xf numFmtId="194" fontId="10" fillId="0" borderId="1" xfId="0" applyNumberFormat="1" applyFont="1" applyFill="1" applyBorder="1" applyAlignment="1"/>
    <xf numFmtId="0" fontId="6"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vertical="center"/>
    </xf>
    <xf numFmtId="195" fontId="1" fillId="0" borderId="1" xfId="0" applyNumberFormat="1" applyFont="1" applyFill="1" applyBorder="1" applyAlignment="1">
      <alignment vertical="center"/>
    </xf>
    <xf numFmtId="192" fontId="6" fillId="0" borderId="1" xfId="0" applyNumberFormat="1" applyFont="1" applyFill="1" applyBorder="1" applyAlignment="1">
      <alignment horizontal="center" vertical="center"/>
    </xf>
    <xf numFmtId="0" fontId="25" fillId="0" borderId="1" xfId="0" applyFont="1" applyFill="1" applyBorder="1" applyAlignment="1">
      <alignment vertical="center"/>
    </xf>
    <xf numFmtId="195" fontId="25" fillId="0" borderId="1" xfId="0" applyNumberFormat="1" applyFont="1" applyFill="1" applyBorder="1" applyAlignment="1">
      <alignment vertical="center"/>
    </xf>
    <xf numFmtId="0" fontId="26" fillId="0" borderId="0" xfId="0" applyFont="1" applyFill="1" applyBorder="1" applyAlignment="1"/>
    <xf numFmtId="0" fontId="1" fillId="0" borderId="0" xfId="0" applyFont="1" applyFill="1" applyBorder="1" applyAlignment="1"/>
    <xf numFmtId="0" fontId="0" fillId="0" borderId="0" xfId="0" applyFont="1" applyFill="1" applyBorder="1" applyAlignment="1"/>
    <xf numFmtId="0" fontId="0" fillId="0" borderId="0" xfId="0" applyFill="1" applyBorder="1" applyAlignment="1"/>
    <xf numFmtId="49" fontId="2" fillId="0" borderId="0" xfId="0" applyNumberFormat="1" applyFont="1" applyFill="1" applyBorder="1" applyAlignment="1">
      <alignment horizontal="center" vertical="center"/>
    </xf>
    <xf numFmtId="49" fontId="1" fillId="0" borderId="2" xfId="0" applyNumberFormat="1" applyFont="1" applyFill="1" applyBorder="1" applyAlignment="1">
      <alignment vertical="center"/>
    </xf>
    <xf numFmtId="49" fontId="1" fillId="0" borderId="2" xfId="0" applyNumberFormat="1" applyFont="1" applyFill="1" applyBorder="1" applyAlignment="1">
      <alignment horizontal="right" vertical="center"/>
    </xf>
    <xf numFmtId="0" fontId="27" fillId="0" borderId="5" xfId="0" applyFont="1" applyFill="1" applyBorder="1" applyAlignment="1">
      <alignment vertical="top" wrapText="1"/>
    </xf>
    <xf numFmtId="194" fontId="27" fillId="0" borderId="5" xfId="0" applyNumberFormat="1" applyFont="1" applyFill="1" applyBorder="1" applyAlignment="1">
      <alignment vertical="top" wrapText="1"/>
    </xf>
    <xf numFmtId="49" fontId="1" fillId="0" borderId="1" xfId="0" applyNumberFormat="1" applyFont="1" applyFill="1" applyBorder="1" applyAlignment="1">
      <alignment horizontal="left" vertical="center"/>
    </xf>
    <xf numFmtId="194" fontId="1" fillId="0" borderId="1" xfId="92" applyNumberFormat="1" applyFont="1" applyFill="1" applyBorder="1" applyAlignment="1">
      <alignment vertical="center"/>
    </xf>
    <xf numFmtId="0" fontId="28" fillId="0" borderId="5" xfId="0" applyFont="1" applyFill="1" applyBorder="1" applyAlignment="1">
      <alignment horizontal="left" vertical="center" wrapText="1"/>
    </xf>
    <xf numFmtId="194" fontId="29" fillId="0" borderId="5" xfId="0" applyNumberFormat="1" applyFont="1" applyFill="1" applyBorder="1" applyAlignment="1">
      <alignment vertical="top" wrapText="1"/>
    </xf>
    <xf numFmtId="4" fontId="28" fillId="0" borderId="5" xfId="0" applyNumberFormat="1" applyFont="1" applyFill="1" applyBorder="1" applyAlignment="1">
      <alignment horizontal="right" vertical="center" wrapText="1"/>
    </xf>
    <xf numFmtId="194" fontId="30" fillId="0" borderId="5" xfId="0" applyNumberFormat="1" applyFont="1" applyFill="1" applyBorder="1" applyAlignment="1">
      <alignment vertical="top" wrapText="1"/>
    </xf>
    <xf numFmtId="0" fontId="0" fillId="0" borderId="6" xfId="0" applyFill="1" applyBorder="1" applyAlignment="1">
      <alignment vertical="center"/>
    </xf>
    <xf numFmtId="0" fontId="31" fillId="0" borderId="5" xfId="0" applyFont="1" applyFill="1" applyBorder="1" applyAlignment="1">
      <alignment horizontal="left" vertical="center" wrapText="1"/>
    </xf>
    <xf numFmtId="194" fontId="32" fillId="0" borderId="5" xfId="0" applyNumberFormat="1" applyFont="1" applyFill="1" applyBorder="1" applyAlignment="1">
      <alignment vertical="top" wrapText="1"/>
    </xf>
    <xf numFmtId="4" fontId="31" fillId="0" borderId="5" xfId="0" applyNumberFormat="1" applyFont="1" applyFill="1" applyBorder="1" applyAlignment="1">
      <alignment horizontal="right" vertical="center" wrapText="1"/>
    </xf>
    <xf numFmtId="194" fontId="33" fillId="0" borderId="5" xfId="0" applyNumberFormat="1" applyFont="1" applyFill="1" applyBorder="1" applyAlignment="1">
      <alignment vertical="top" wrapText="1"/>
    </xf>
    <xf numFmtId="3" fontId="28" fillId="0" borderId="5" xfId="0" applyNumberFormat="1" applyFont="1" applyFill="1" applyBorder="1" applyAlignment="1">
      <alignment horizontal="right" vertical="center" wrapText="1"/>
    </xf>
    <xf numFmtId="3" fontId="31" fillId="0" borderId="5" xfId="0" applyNumberFormat="1" applyFont="1" applyFill="1" applyBorder="1" applyAlignment="1">
      <alignment horizontal="right" vertical="center" wrapText="1"/>
    </xf>
    <xf numFmtId="0" fontId="6" fillId="0" borderId="0" xfId="0" applyFont="1" applyFill="1" applyAlignment="1" applyProtection="1">
      <protection locked="0"/>
    </xf>
    <xf numFmtId="0" fontId="34"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center"/>
      <protection locked="0"/>
    </xf>
    <xf numFmtId="0" fontId="6" fillId="0" borderId="0" xfId="0" applyFont="1" applyFill="1" applyAlignment="1"/>
    <xf numFmtId="0" fontId="35" fillId="0" borderId="0" xfId="0" applyFont="1" applyFill="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0" fontId="36" fillId="4" borderId="8" xfId="0" applyFont="1" applyFill="1" applyBorder="1" applyAlignment="1" applyProtection="1">
      <alignment horizontal="center" vertical="center" wrapText="1"/>
      <protection locked="0"/>
    </xf>
    <xf numFmtId="176" fontId="37" fillId="6" borderId="9" xfId="117" applyNumberFormat="1" applyFont="1" applyFill="1" applyBorder="1" applyAlignment="1" applyProtection="1">
      <alignment vertical="center" wrapText="1"/>
      <protection locked="0"/>
    </xf>
    <xf numFmtId="0" fontId="36" fillId="6" borderId="10" xfId="0" applyFont="1" applyFill="1" applyBorder="1" applyAlignment="1" applyProtection="1">
      <alignment horizontal="center" vertical="center" wrapText="1"/>
      <protection locked="0"/>
    </xf>
    <xf numFmtId="192" fontId="38" fillId="6" borderId="10" xfId="0" applyNumberFormat="1" applyFont="1" applyFill="1" applyBorder="1" applyAlignment="1" applyProtection="1">
      <alignment horizontal="right" vertical="center"/>
      <protection hidden="1"/>
    </xf>
    <xf numFmtId="0" fontId="36" fillId="3" borderId="11" xfId="0" applyFont="1" applyFill="1" applyBorder="1" applyAlignment="1" applyProtection="1">
      <alignment vertical="center" wrapText="1"/>
      <protection locked="0"/>
    </xf>
    <xf numFmtId="192" fontId="39" fillId="3" borderId="1" xfId="0" applyNumberFormat="1" applyFont="1" applyFill="1" applyBorder="1" applyAlignment="1" applyProtection="1">
      <alignment horizontal="right" vertical="center"/>
      <protection hidden="1"/>
    </xf>
    <xf numFmtId="195" fontId="39" fillId="3" borderId="1" xfId="0" applyNumberFormat="1" applyFont="1" applyFill="1" applyBorder="1" applyAlignment="1" applyProtection="1">
      <alignment horizontal="right" vertical="center"/>
      <protection hidden="1"/>
    </xf>
    <xf numFmtId="0" fontId="40" fillId="0" borderId="11" xfId="0" applyFont="1" applyFill="1" applyBorder="1" applyAlignment="1" applyProtection="1">
      <alignment horizontal="left" vertical="center" wrapText="1"/>
      <protection locked="0"/>
    </xf>
    <xf numFmtId="0" fontId="40" fillId="3" borderId="11" xfId="0" applyFont="1" applyFill="1" applyBorder="1" applyAlignment="1" applyProtection="1">
      <alignment horizontal="left" vertical="center" wrapText="1"/>
      <protection locked="0"/>
    </xf>
    <xf numFmtId="0" fontId="40" fillId="0" borderId="11" xfId="0" applyFont="1" applyFill="1" applyBorder="1" applyAlignment="1" applyProtection="1">
      <alignment vertical="center" wrapText="1"/>
      <protection locked="0"/>
    </xf>
    <xf numFmtId="0" fontId="36" fillId="4" borderId="8" xfId="0" applyFont="1" applyFill="1" applyBorder="1" applyAlignment="1" applyProtection="1">
      <alignment horizontal="center" vertical="center"/>
      <protection locked="0"/>
    </xf>
    <xf numFmtId="0" fontId="36" fillId="4" borderId="12" xfId="0" applyFont="1" applyFill="1" applyBorder="1" applyAlignment="1" applyProtection="1">
      <alignment horizontal="center" vertical="center" wrapText="1"/>
      <protection locked="0"/>
    </xf>
    <xf numFmtId="192" fontId="34" fillId="0" borderId="0" xfId="0" applyNumberFormat="1" applyFont="1" applyFill="1" applyBorder="1" applyAlignment="1" applyProtection="1">
      <alignment vertical="center"/>
      <protection locked="0"/>
    </xf>
    <xf numFmtId="0" fontId="23" fillId="0" borderId="0" xfId="92" applyFont="1" applyFill="1" applyAlignment="1">
      <alignment vertical="center"/>
    </xf>
    <xf numFmtId="188" fontId="1" fillId="0" borderId="0" xfId="92" applyNumberFormat="1" applyFont="1" applyFill="1" applyAlignment="1">
      <alignment vertical="center"/>
    </xf>
    <xf numFmtId="0" fontId="3" fillId="0" borderId="1" xfId="92" applyFont="1" applyFill="1" applyBorder="1" applyAlignment="1">
      <alignment horizontal="distributed" vertical="center"/>
    </xf>
    <xf numFmtId="0" fontId="1" fillId="2" borderId="1" xfId="0" applyNumberFormat="1" applyFont="1" applyFill="1" applyBorder="1" applyAlignment="1" applyProtection="1">
      <alignment horizontal="left" vertical="center"/>
    </xf>
    <xf numFmtId="194" fontId="1" fillId="2" borderId="1" xfId="0" applyNumberFormat="1" applyFont="1" applyFill="1" applyBorder="1" applyAlignment="1" applyProtection="1">
      <alignment horizontal="right" vertical="center"/>
    </xf>
    <xf numFmtId="194" fontId="6" fillId="2" borderId="1" xfId="0" applyNumberFormat="1" applyFont="1" applyFill="1" applyBorder="1" applyAlignment="1"/>
    <xf numFmtId="194" fontId="6" fillId="0" borderId="0" xfId="92" applyNumberFormat="1" applyFont="1" applyFill="1" applyAlignment="1">
      <alignment vertical="center"/>
    </xf>
    <xf numFmtId="0" fontId="26" fillId="0" borderId="0" xfId="0" applyNumberFormat="1" applyFont="1" applyFill="1"/>
    <xf numFmtId="0" fontId="1" fillId="0" borderId="0" xfId="0" applyNumberFormat="1" applyFont="1" applyFill="1"/>
    <xf numFmtId="0" fontId="0" fillId="0" borderId="0" xfId="0" applyNumberFormat="1" applyFont="1" applyFill="1"/>
    <xf numFmtId="0" fontId="0" fillId="0" borderId="0" xfId="0" applyNumberFormat="1" applyFill="1"/>
    <xf numFmtId="0" fontId="0" fillId="2" borderId="0" xfId="0" applyNumberFormat="1" applyFill="1"/>
    <xf numFmtId="49"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1" fillId="2" borderId="2" xfId="0" applyNumberFormat="1" applyFont="1" applyFill="1" applyBorder="1" applyAlignment="1">
      <alignment horizontal="right" vertical="center"/>
    </xf>
    <xf numFmtId="0" fontId="1" fillId="0" borderId="2"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194" fontId="1" fillId="0" borderId="1" xfId="0" applyNumberFormat="1" applyFont="1" applyFill="1" applyBorder="1" applyAlignment="1">
      <alignment horizontal="right" vertical="center"/>
    </xf>
    <xf numFmtId="0" fontId="1" fillId="0" borderId="1" xfId="11" applyNumberFormat="1" applyFont="1" applyFill="1" applyBorder="1" applyAlignment="1">
      <alignment horizontal="right" vertical="center"/>
    </xf>
    <xf numFmtId="195" fontId="1" fillId="0" borderId="1" xfId="11" applyNumberFormat="1" applyFont="1" applyFill="1" applyBorder="1" applyAlignment="1">
      <alignment horizontal="right" vertical="center"/>
    </xf>
    <xf numFmtId="179" fontId="1" fillId="0" borderId="1" xfId="0" applyNumberFormat="1" applyFont="1" applyFill="1" applyBorder="1" applyAlignment="1">
      <alignment horizontal="right" vertical="center"/>
    </xf>
    <xf numFmtId="0" fontId="1" fillId="0" borderId="1" xfId="0" applyNumberFormat="1" applyFont="1" applyFill="1" applyBorder="1" applyAlignment="1">
      <alignment horizontal="left" vertical="center"/>
    </xf>
    <xf numFmtId="0" fontId="1" fillId="0" borderId="1" xfId="89" applyNumberFormat="1" applyFont="1" applyFill="1" applyBorder="1" applyAlignment="1">
      <alignment vertical="center" shrinkToFit="1"/>
    </xf>
    <xf numFmtId="0" fontId="1" fillId="0" borderId="1" xfId="0" applyNumberFormat="1" applyFont="1" applyFill="1" applyBorder="1" applyAlignment="1">
      <alignment horizontal="right" vertical="center"/>
    </xf>
    <xf numFmtId="0" fontId="1" fillId="2" borderId="1" xfId="0" applyNumberFormat="1" applyFont="1" applyFill="1" applyBorder="1" applyAlignment="1">
      <alignment horizontal="right" vertical="center"/>
    </xf>
    <xf numFmtId="0" fontId="26" fillId="0" borderId="0" xfId="0" applyFont="1" applyFill="1"/>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right" vertical="center"/>
    </xf>
    <xf numFmtId="185" fontId="1" fillId="0" borderId="1" xfId="8" applyNumberFormat="1" applyFont="1" applyFill="1" applyBorder="1" applyAlignment="1">
      <alignment horizontal="right" vertical="center"/>
    </xf>
    <xf numFmtId="3" fontId="0" fillId="0" borderId="0" xfId="0" applyNumberFormat="1" applyFill="1"/>
    <xf numFmtId="194" fontId="1" fillId="0" borderId="1" xfId="8" applyNumberFormat="1" applyFont="1" applyFill="1" applyBorder="1" applyAlignment="1">
      <alignment horizontal="right" vertical="center"/>
    </xf>
    <xf numFmtId="185" fontId="0" fillId="0" borderId="0" xfId="0" applyNumberFormat="1" applyFill="1"/>
    <xf numFmtId="185" fontId="0" fillId="0" borderId="1" xfId="8" applyNumberFormat="1" applyFont="1" applyFill="1" applyBorder="1" applyAlignment="1">
      <alignment horizontal="right" vertical="center"/>
    </xf>
    <xf numFmtId="0" fontId="1" fillId="0" borderId="1" xfId="8"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0" fontId="9" fillId="0" borderId="0" xfId="0" applyFont="1" applyAlignment="1">
      <alignment horizontal="left" vertical="center"/>
    </xf>
    <xf numFmtId="0" fontId="41" fillId="0" borderId="0" xfId="0" applyFont="1" applyAlignment="1">
      <alignment vertical="center"/>
    </xf>
    <xf numFmtId="0" fontId="41" fillId="0" borderId="0" xfId="0" applyFont="1" applyFill="1" applyAlignment="1">
      <alignment vertical="center"/>
    </xf>
  </cellXfs>
  <cellStyles count="12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Currency_1995" xfId="15"/>
    <cellStyle name="60% - 强调文字颜色 2" xfId="16" builtinId="36"/>
    <cellStyle name="标题 4" xfId="17" builtinId="19"/>
    <cellStyle name="警告文本" xfId="18" builtinId="11"/>
    <cellStyle name="标题" xfId="19" builtinId="15"/>
    <cellStyle name="Calc Currency (0)"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强调文字颜色 2" xfId="30" builtinId="33"/>
    <cellStyle name="Currency [0]" xfId="31"/>
    <cellStyle name="20% - 强调文字颜色 6" xfId="32" builtinId="50"/>
    <cellStyle name="链接单元格" xfId="33" builtinId="24"/>
    <cellStyle name="汇总" xfId="34" builtinId="25"/>
    <cellStyle name="好" xfId="35" builtinId="26"/>
    <cellStyle name="适中" xfId="36" builtinId="28"/>
    <cellStyle name="HEADING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HEADING1" xfId="46"/>
    <cellStyle name="no dec" xfId="47"/>
    <cellStyle name="20% - 强调文字颜色 4" xfId="48" builtinId="42"/>
    <cellStyle name="40% - 强调文字颜色 4" xfId="49" builtinId="43"/>
    <cellStyle name="强调文字颜色 5" xfId="50" builtinId="45"/>
    <cellStyle name="常规_2016年人大预算表（一般公共预算表1-9）20151201" xfId="51"/>
    <cellStyle name="常规 2 2" xfId="52"/>
    <cellStyle name="Comma_1995"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Comma [0]" xfId="59"/>
    <cellStyle name="comma zerodec" xfId="60"/>
    <cellStyle name="常规 13" xfId="61"/>
    <cellStyle name="Currency1" xfId="62"/>
    <cellStyle name="Date" xfId="63"/>
    <cellStyle name="Dollar (zero dec)" xfId="64"/>
    <cellStyle name="Fixed" xfId="65"/>
    <cellStyle name="Header1" xfId="66"/>
    <cellStyle name="Header2" xfId="67"/>
    <cellStyle name="Header2 2" xfId="68"/>
    <cellStyle name="Norma,_laroux_4_营业在建 (2)_E21" xfId="69"/>
    <cellStyle name="Normal_#10-Headcount" xfId="70"/>
    <cellStyle name="Percent_laroux" xfId="71"/>
    <cellStyle name="Total" xfId="72"/>
    <cellStyle name="百分比 2" xfId="73"/>
    <cellStyle name="表标题" xfId="74"/>
    <cellStyle name="千位[0]_，" xfId="75"/>
    <cellStyle name="常规 13 2" xfId="76"/>
    <cellStyle name="常规 13 2 2" xfId="77"/>
    <cellStyle name="常规 2" xfId="78"/>
    <cellStyle name="常规 2 2 2" xfId="79"/>
    <cellStyle name="常规 3" xfId="80"/>
    <cellStyle name="常规 3 2" xfId="81"/>
    <cellStyle name="常规 3 2 2" xfId="82"/>
    <cellStyle name="常规 4" xfId="83"/>
    <cellStyle name="常规 5" xfId="84"/>
    <cellStyle name="常规 6 2" xfId="85"/>
    <cellStyle name="常规 7" xfId="86"/>
    <cellStyle name="常规 7 2" xfId="87"/>
    <cellStyle name="常规 8" xfId="88"/>
    <cellStyle name="常规_2003年省级调整预算相关表" xfId="89"/>
    <cellStyle name="常规_2016年全省国有资本经营收入预算表" xfId="90"/>
    <cellStyle name="常规_2016年省级国有资本经营支出预算表" xfId="91"/>
    <cellStyle name="常规_21湖北省2015年地方财政预算表（20150331报部）" xfId="92"/>
    <cellStyle name="常规_Sheet20" xfId="93"/>
    <cellStyle name="常规_Y4-2016年社会保险基金预算" xfId="94"/>
    <cellStyle name="常规_附件：行政一处报表" xfId="95"/>
    <cellStyle name="分级显示行_1_13区汇总" xfId="96"/>
    <cellStyle name="归盒啦_95" xfId="97"/>
    <cellStyle name="后继超链接" xfId="98"/>
    <cellStyle name="霓付 [0]_95" xfId="99"/>
    <cellStyle name="霓付_95" xfId="100"/>
    <cellStyle name="烹拳 [0]_95" xfId="101"/>
    <cellStyle name="烹拳_95" xfId="102"/>
    <cellStyle name="普通_“三部” (2)" xfId="103"/>
    <cellStyle name="千分位[0]_F01-1" xfId="104"/>
    <cellStyle name="千分位_97-917" xfId="105"/>
    <cellStyle name="千位_，" xfId="106"/>
    <cellStyle name="千位分隔 2" xfId="107"/>
    <cellStyle name="千位分隔_2016年人大预算表（一般公共预算表1-9）20151201" xfId="108"/>
    <cellStyle name="千位分隔_Y4-2016年社会保险基金预算" xfId="109"/>
    <cellStyle name="钎霖_4岿角利" xfId="110"/>
    <cellStyle name="数字" xfId="111"/>
    <cellStyle name="未定义" xfId="112"/>
    <cellStyle name="小数" xfId="113"/>
    <cellStyle name="样式 1" xfId="114"/>
    <cellStyle name="常规_ 收入表" xfId="115"/>
    <cellStyle name="常规_10月缴款书1032" xfId="116"/>
    <cellStyle name="常规_2013年体制结算12.31" xfId="117"/>
    <cellStyle name="常规_2015年体制结算9.27" xfId="118"/>
    <cellStyle name="常规_元坝区_2015年预算调整草案" xfId="119"/>
    <cellStyle name="常规_2017年计划收入表(小区）" xfId="120"/>
    <cellStyle name="常规_市本级" xfId="12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2" Type="http://schemas.openxmlformats.org/officeDocument/2006/relationships/sharedStrings" Target="sharedStrings.xml"/><Relationship Id="rId51" Type="http://schemas.openxmlformats.org/officeDocument/2006/relationships/styles" Target="styles.xml"/><Relationship Id="rId50" Type="http://schemas.openxmlformats.org/officeDocument/2006/relationships/theme" Target="theme/theme1.xml"/><Relationship Id="rId5" Type="http://schemas.openxmlformats.org/officeDocument/2006/relationships/worksheet" Target="worksheets/sheet5.xml"/><Relationship Id="rId49" Type="http://schemas.openxmlformats.org/officeDocument/2006/relationships/externalLink" Target="externalLinks/externalLink23.xml"/><Relationship Id="rId48" Type="http://schemas.openxmlformats.org/officeDocument/2006/relationships/externalLink" Target="externalLinks/externalLink22.xml"/><Relationship Id="rId47" Type="http://schemas.openxmlformats.org/officeDocument/2006/relationships/externalLink" Target="externalLinks/externalLink21.xml"/><Relationship Id="rId46" Type="http://schemas.openxmlformats.org/officeDocument/2006/relationships/externalLink" Target="externalLinks/externalLink20.xml"/><Relationship Id="rId45" Type="http://schemas.openxmlformats.org/officeDocument/2006/relationships/externalLink" Target="externalLinks/externalLink19.xml"/><Relationship Id="rId44" Type="http://schemas.openxmlformats.org/officeDocument/2006/relationships/externalLink" Target="externalLinks/externalLink18.xml"/><Relationship Id="rId43" Type="http://schemas.openxmlformats.org/officeDocument/2006/relationships/externalLink" Target="externalLinks/externalLink17.xml"/><Relationship Id="rId42" Type="http://schemas.openxmlformats.org/officeDocument/2006/relationships/externalLink" Target="externalLinks/externalLink16.xml"/><Relationship Id="rId41" Type="http://schemas.openxmlformats.org/officeDocument/2006/relationships/externalLink" Target="externalLinks/externalLink15.xml"/><Relationship Id="rId40" Type="http://schemas.openxmlformats.org/officeDocument/2006/relationships/externalLink" Target="externalLinks/externalLink14.xml"/><Relationship Id="rId4" Type="http://schemas.openxmlformats.org/officeDocument/2006/relationships/worksheet" Target="worksheets/sheet4.xml"/><Relationship Id="rId39" Type="http://schemas.openxmlformats.org/officeDocument/2006/relationships/externalLink" Target="externalLinks/externalLink13.xml"/><Relationship Id="rId38" Type="http://schemas.openxmlformats.org/officeDocument/2006/relationships/externalLink" Target="externalLinks/externalLink12.xml"/><Relationship Id="rId37" Type="http://schemas.openxmlformats.org/officeDocument/2006/relationships/externalLink" Target="externalLinks/externalLink11.xml"/><Relationship Id="rId36" Type="http://schemas.openxmlformats.org/officeDocument/2006/relationships/externalLink" Target="externalLinks/externalLink10.xml"/><Relationship Id="rId35" Type="http://schemas.openxmlformats.org/officeDocument/2006/relationships/externalLink" Target="externalLinks/externalLink9.xml"/><Relationship Id="rId34" Type="http://schemas.openxmlformats.org/officeDocument/2006/relationships/externalLink" Target="externalLinks/externalLink8.xml"/><Relationship Id="rId33" Type="http://schemas.openxmlformats.org/officeDocument/2006/relationships/externalLink" Target="externalLinks/externalLink7.xml"/><Relationship Id="rId32" Type="http://schemas.openxmlformats.org/officeDocument/2006/relationships/externalLink" Target="externalLinks/externalLink6.xml"/><Relationship Id="rId31" Type="http://schemas.openxmlformats.org/officeDocument/2006/relationships/externalLink" Target="externalLinks/externalLink5.xml"/><Relationship Id="rId30" Type="http://schemas.openxmlformats.org/officeDocument/2006/relationships/externalLink" Target="externalLinks/externalLink4.xml"/><Relationship Id="rId3" Type="http://schemas.openxmlformats.org/officeDocument/2006/relationships/worksheet" Target="worksheets/sheet3.xml"/><Relationship Id="rId29" Type="http://schemas.openxmlformats.org/officeDocument/2006/relationships/externalLink" Target="externalLinks/externalLink3.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xdr:row>
      <xdr:rowOff>0</xdr:rowOff>
    </xdr:from>
    <xdr:to>
      <xdr:col>2</xdr:col>
      <xdr:colOff>76200</xdr:colOff>
      <xdr:row>4</xdr:row>
      <xdr:rowOff>219075</xdr:rowOff>
    </xdr:to>
    <xdr:sp>
      <xdr:nvSpPr>
        <xdr:cNvPr id="2" name="Text Box 1"/>
        <xdr:cNvSpPr txBox="1"/>
      </xdr:nvSpPr>
      <xdr:spPr>
        <a:xfrm>
          <a:off x="6569075" y="161925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10.16.0.5\2007&#24180;\2007&#24180;&#21021;&#20154;&#22823;&#25253;&#21578;\&#23450;&#31295;\&#25105;&#30340;&#25991;&#26723;\&#39044;&#31639;\2007&#24180;&#39044;&#31639;\&#39044;&#31639;&#33609;&#26696;\06.10.12&#19968;&#19979;&#21069;&#21040;&#22788;&#23460;\&#38468;&#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7&#24180;&#21150;&#20844;&#36164;&#26009;\&#23398;&#20064;&#26448;&#26009;\Excelp&#24212;&#29992;\&#23398;&#33391;&#20316;&#21697;\&#21150;&#20844;&#29992;&#21697;&#30340;&#31649;&#297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020&#36164;&#26009;\2020&#24180;&#19978;&#21322;&#24180;&#20307;&#21046;&#32467;&#31639;\L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dget-server\&#39044;&#31639;&#21496;\&#22320;&#26041;&#20108;&#22788;\&#36130;&#25919;&#20307;&#21046;&#25968;&#25454;\94-99&#21508;&#24180;&#24230;&#25910;&#36153;&#12289;&#32602;&#27809;&#12289;&#19987;&#39033;&#25910;&#2083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2020&#36164;&#26009;\2020&#24180;&#19978;&#21322;&#24180;&#20307;&#21046;&#32467;&#31639;\2010&#24180;&#36164;&#26009;\&#24180;&#32456;&#32467;&#31639;\&#20915;&#31639;&#25253;\&#24180;&#32456;&#20915;&#31639;&#65288;&#20313;&#65289;\2010&#24180;&#25320;&#27454;&#26126;&#32454;(&#20915;&#31639;&#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2&#24180;&#36164;&#26009;\&#39044;&#31639;&#32929;\2012&#24180;&#24180;&#32456;&#20915;&#31639;\2012&#24180;&#25320;&#27454;&#30331;&#35760;&#31995;&#32479;&#65288;&#21556;&#20462;&#25913;6&#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7&#24180;&#21150;&#20844;&#36164;&#26009;\&#23398;&#20064;&#26448;&#26009;\Excelp&#24212;&#29992;\&#23398;&#33391;&#20316;&#21697;\&#23398;&#33391;\&#23398;&#33391;\DOCUME~1\ADMINI~1\LOCALS~1\Temp\Rar$DI00.750\&#20989;&#25968;&#29256;&#25991;&#23383;&#28378;&#211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17&#24180;&#21150;&#20844;&#36164;&#26009;\Users\wu\Desktop\&#19978;&#28023;&#21150;&#20107;&#22788;new&#35760;&#24080;&#20973;&#35777;&#27719;&#24635;&#349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17&#24180;&#21150;&#20844;&#36164;&#26009;\2012&#24180;&#36164;&#26009;\2012&#24180;&#25320;&#27454;&#31243;&#24207;\2010&#24180;&#36164;&#26009;\&#24180;&#32456;&#32467;&#31639;\&#21306;&#30452;&#32467;&#31639;\&#39044;&#31639;&#25191;&#34892;\&#39044;&#31639;&#25191;&#34892;&#65288;12&#26376;&#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2&#24180;&#36164;&#26009;\2012&#24180;&#25320;&#27454;&#31243;&#24207;\2010&#24180;&#36164;&#26009;\&#24180;&#32456;&#32467;&#31639;\&#21306;&#30452;&#32467;&#31639;\&#39044;&#31639;&#25191;&#34892;\&#39044;&#31639;&#25191;&#34892;&#65288;12&#26376;&#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12&#24180;&#36164;&#26009;\2012&#24180;&#25320;&#27454;&#31243;&#24207;\2007&#24180;&#22320;&#26041;&#36130;&#25919;&#39044;&#31639;\2007&#24180;&#22320;&#26041;&#39044;&#31639;&#34920;&#2668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L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7&#24180;&#21150;&#20844;&#36164;&#26009;\Documents%20and%20Settings\Administrator\&#26700;&#38754;\LD.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Users\Administrator\Desktop\2019&#24180;&#12289;2020&#12289;2021&#39044;&#31639;&#20844;&#24320;\http:\10.16.0.5\2007&#24180;\2007&#24180;&#21021;&#20154;&#22823;&#25253;&#21578;\&#23450;&#31295;\&#25105;&#30340;&#25991;&#26723;\&#39044;&#31639;\2007&#24180;&#39044;&#31639;\&#39044;&#31639;&#33609;&#26696;\06.10.12&#19968;&#19979;&#21069;&#21040;&#22788;&#23460;\&#38468;&#34920;.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C:\Users\Administrator\AppData\Roaming\kingsoft\wps\XLSTART\L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4037;&#20316;&#31807;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019&#24180;&#12289;2020&#39044;&#31639;&#20844;&#24320;\2020&#24180;&#25919;&#24220;&#39044;&#31639;&#20844;&#24320;&#34920;&#26684;&#26679;&#24335;---&#19978;&#24180;&#25191;&#348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7&#24180;&#21150;&#20844;&#36164;&#26009;\2017&#24180;&#39044;&#31639;&#25191;&#34892;&#31649;&#29702;&#31995;&#32479;(12.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2&#24180;&#36164;&#26009;\&#39044;&#31639;&#32929;\2012&#24180;&#24180;&#32456;&#20915;&#31639;\2012&#24180;&#25320;&#27454;&#30331;&#35760;&#31995;&#32479;&#65288;&#21556;&#20462;&#25913;20&#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7&#24180;&#21150;&#20844;&#36164;&#26009;\&#23398;&#20064;&#26448;&#26009;\Excelp&#24212;&#29992;\&#23398;&#33391;&#20316;&#21697;\&#23398;&#33391;\&#23398;&#33391;\&#23398;&#33391;-&#20667;&#29916;&#36134;&#22871;\&#27969;&#27700;&#21488;&#24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2&#24180;&#36164;&#26009;\2012&#24180;&#25320;&#27454;&#31243;&#24207;\2011&#24180;&#25320;&#27454;&#26126;&#3245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7&#24180;&#21150;&#20844;&#36164;&#26009;\2017&#24180;&#36164;&#26009;\&#39044;&#31639;&#25191;&#34892;&#31995;&#32479;\&#26032;&#24314;&#25991;&#20214;&#22841;\2016&#24180;&#25351;&#26631;&#31649;&#29702;&#31995;&#32479;(&#21608;&#3799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目录"/>
      <sheetName val="出入库记录"/>
      <sheetName val="物品明细查询"/>
      <sheetName val="出入库按月汇总"/>
      <sheetName val="部门明细查绚"/>
      <sheetName val="姓名明细查询"/>
      <sheetName val="累计汇总"/>
      <sheetName val="物品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definedNames>
      <definedName name="BM8_SelectZBM.BM8_ZBMChangeKMM" refersTo="='#REF!'!#REF!"/>
      <definedName name="BM8_SelectZBM.BM8_ZBMminusOption" refersTo="='#REF!'!#REF!"/>
      <definedName name="BM8_SelectZBM.BM8_ZBMSumOption" refersTo="='#REF!'!#REF!"/>
    </definedNames>
  </externalBook>
</externalLink>
</file>

<file path=xl/externalLinks/externalLink12.xml><?xml version="1.0" encoding="utf-8"?>
<externalLink xmlns="http://schemas.openxmlformats.org/spreadsheetml/2006/main">
  <externalBook xmlns:r="http://schemas.openxmlformats.org/officeDocument/2006/relationships" r:id="rId1">
    <sheetNames>
      <sheetName val="94收费、罚没、专项"/>
      <sheetName val="95收费、罚没、专项"/>
      <sheetName val="96收费、罚没、专项"/>
      <sheetName val="97收费、罚没、专项"/>
      <sheetName val="98收费、罚没、专项"/>
      <sheetName val="99收费、罚没、专项"/>
      <sheetName val="Sheet1"/>
      <sheetName val="Sheet2"/>
      <sheetName val="Sheet3"/>
      <sheetName val=""/>
      <sheetName val="_Sheet3"/>
      <sheetName val="94-99各年度收费、罚没、专项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目录"/>
      <sheetName val="1月"/>
      <sheetName val="2月"/>
      <sheetName val="暂存款汇总"/>
      <sheetName val="3月"/>
      <sheetName val="4月"/>
      <sheetName val="5月"/>
      <sheetName val="6月"/>
      <sheetName val="7月"/>
      <sheetName val="8月"/>
      <sheetName val="9月"/>
      <sheetName val="10月"/>
      <sheetName val="11月"/>
      <sheetName val="12月"/>
      <sheetName val="拨款单"/>
      <sheetName val="10年专款"/>
      <sheetName val="2009暂存"/>
      <sheetName val="专款暂付"/>
      <sheetName val="星丰"/>
      <sheetName val="专户"/>
      <sheetName val="基数数据"/>
      <sheetName val="单位往来"/>
      <sheetName val="1月收支"/>
      <sheetName val="2月收支"/>
      <sheetName val="3月收支"/>
      <sheetName val="4月收支"/>
      <sheetName val="5月收支"/>
      <sheetName val="6月收支"/>
      <sheetName val="7月收支"/>
      <sheetName val="8月收支"/>
      <sheetName val="9月收支"/>
      <sheetName val="10月收支"/>
      <sheetName val="11月收支"/>
      <sheetName val="12月收支"/>
      <sheetName val="2008年暂存"/>
      <sheetName val="2007年暂存"/>
      <sheetName val="09年专款"/>
      <sheetName val="08年专款"/>
      <sheetName val="账号"/>
      <sheetName val="2011年"/>
      <sheetName val="10年暂存"/>
      <sheetName val="20111收支"/>
      <sheetName val="追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主页"/>
      <sheetName val="目录"/>
      <sheetName val="拨款流水账"/>
      <sheetName val="收支平衡(决算）"/>
      <sheetName val="2011暂存"/>
      <sheetName val="市级专款"/>
      <sheetName val="按部门查找"/>
      <sheetName val="政府项目"/>
      <sheetName val="借款明细"/>
      <sheetName val="拨款单"/>
      <sheetName val="拨款单 (2)"/>
      <sheetName val="拨款单 (5)"/>
      <sheetName val="收支余额表"/>
      <sheetName val="单位项目表"/>
      <sheetName val="非税收支表"/>
      <sheetName val="非税收入明细"/>
      <sheetName val="预备费"/>
      <sheetName val="支出调整"/>
      <sheetName val="正常经费超预算"/>
      <sheetName val="年终奖"/>
      <sheetName val="预算申请单"/>
      <sheetName val="预算申请单 (2)"/>
      <sheetName val="专款申请单"/>
      <sheetName val="专款申请单 (2)"/>
      <sheetName val="专款申请单 (3)"/>
      <sheetName val="暂存申请单"/>
      <sheetName val="2010年暂存"/>
      <sheetName val="2009年暂存"/>
      <sheetName val="2008年暂存"/>
      <sheetName val="2007年暂存"/>
      <sheetName val="全年汇总表"/>
      <sheetName val="工会经费"/>
      <sheetName val="医疗保险"/>
      <sheetName val="住房公积金"/>
      <sheetName val="公用经费"/>
      <sheetName val="1月汇总表"/>
      <sheetName val="2月汇总表"/>
      <sheetName val="3月汇总表"/>
      <sheetName val="4月汇总表"/>
      <sheetName val="5月汇总表"/>
      <sheetName val="6月汇总表"/>
      <sheetName val="7月汇总表"/>
      <sheetName val="7月汇总表 (2)"/>
      <sheetName val="8月汇总表"/>
      <sheetName val="9月汇总表"/>
      <sheetName val="10月汇总表"/>
      <sheetName val="11月汇总表"/>
      <sheetName val="12月汇总表"/>
      <sheetName val="报支 (合计)"/>
      <sheetName val="报支（本级)"/>
      <sheetName val="报支（本级) (2)"/>
      <sheetName val="报支 (专款)"/>
      <sheetName val="报支（附表）"/>
      <sheetName val="报支（附表2）"/>
      <sheetName val="13、14月工资"/>
      <sheetName val="区直退休医疗"/>
      <sheetName val="1月支付申请"/>
      <sheetName val="2月支付申请"/>
      <sheetName val="3月支付申请"/>
      <sheetName val="4月支付申请"/>
      <sheetName val="5月支付申请"/>
      <sheetName val="6月支付申请"/>
      <sheetName val="7月支付申请"/>
      <sheetName val="8月支付申请"/>
      <sheetName val="9月支付申请"/>
      <sheetName val="10月支付申请"/>
      <sheetName val="11月支付申请"/>
      <sheetName val="12月支付申请"/>
      <sheetName val="单位往来"/>
      <sheetName val="专项收支"/>
      <sheetName val="承兑汇票"/>
      <sheetName val="工资医保"/>
      <sheetName val="收支平衡"/>
      <sheetName val="基础数据"/>
      <sheetName val="基数数据"/>
    </sheetNames>
    <definedNames>
      <definedName name="SEL2_1" refersTo="='#REF!'!#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主窗口"/>
      <sheetName val="输入凭证"/>
      <sheetName val="打印凭证"/>
      <sheetName val="明细帐"/>
      <sheetName val="初始化数据输入"/>
      <sheetName val="试算平衡表"/>
      <sheetName val="资产负债表"/>
      <sheetName val="科目代码名称设置"/>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封面"/>
      <sheetName val="公用汇"/>
      <sheetName val="公用汇 (扣水电)"/>
      <sheetName val="平衡"/>
      <sheetName val="平衡 (决算)"/>
      <sheetName val="公用执"/>
      <sheetName val="政府项目"/>
      <sheetName val="单位项目"/>
      <sheetName val="单位项目 (决算) (2)"/>
      <sheetName val="政府项目 (决算)"/>
      <sheetName val="单位项目 (决算)"/>
      <sheetName val="拨款明细"/>
      <sheetName val="1月"/>
      <sheetName val="2月"/>
      <sheetName val="3月"/>
      <sheetName val="4月"/>
      <sheetName val="5月"/>
      <sheetName val="6月"/>
      <sheetName val="7月"/>
      <sheetName val="8月"/>
      <sheetName val="9月"/>
      <sheetName val="10月"/>
      <sheetName val="11月"/>
      <sheetName val="12月"/>
      <sheetName val="汇总"/>
      <sheetName val=" 收入部门表"/>
      <sheetName val="封面 (2)"/>
      <sheetName val="基数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封面"/>
      <sheetName val="公用汇"/>
      <sheetName val="公用汇 (扣水电)"/>
      <sheetName val="平衡"/>
      <sheetName val="平衡 (决算)"/>
      <sheetName val="公用执"/>
      <sheetName val="政府项目"/>
      <sheetName val="单位项目"/>
      <sheetName val="单位项目 (决算) (2)"/>
      <sheetName val="政府项目 (决算)"/>
      <sheetName val="单位项目 (决算)"/>
      <sheetName val="拨款明细"/>
      <sheetName val="1月"/>
      <sheetName val="2月"/>
      <sheetName val="3月"/>
      <sheetName val="4月"/>
      <sheetName val="5月"/>
      <sheetName val="6月"/>
      <sheetName val="7月"/>
      <sheetName val="8月"/>
      <sheetName val="9月"/>
      <sheetName val="10月"/>
      <sheetName val="11月"/>
      <sheetName val="12月"/>
      <sheetName val="汇总"/>
      <sheetName val=" 收入部门表"/>
      <sheetName val="封面 (2)"/>
      <sheetName val="基数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 val="表7"/>
      <sheetName val="表8"/>
      <sheetName val="表9"/>
      <sheetName val="表10"/>
      <sheetName val="表11"/>
      <sheetName val="表12"/>
      <sheetName val="表13"/>
      <sheetName val="表14"/>
      <sheetName val="表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29个部门"/>
      <sheetName val="LD"/>
    </sheetNames>
    <definedNames>
      <definedName name="BM8_SelectZBM.BM8_ZBMChangeKMM"/>
      <definedName name="BM8_SelectZBM.BM8_ZBMminusOption"/>
      <definedName name="BM8_SelectZBM.BM8_ZBMSumOption"/>
    </definedNames>
    <sheetDataSet>
      <sheetData sheetId="0"/>
      <sheetData sheetId="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省"/>
    </sheetNames>
    <definedNames>
      <definedName name="BM8_SelectZBM.BM8_ZBMChangeKMM" refersTo="='#REF!'!#REF!"/>
      <definedName name="BM8_SelectZBM.BM8_ZBMSumOption" refersTo="='#REF!'!#REF!"/>
    </defined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29个部门"/>
      <sheetName val="LD"/>
    </sheetNames>
    <definedNames>
      <definedName name="BM8_SelectZBM.BM8_ZBMChangeKMM" refersTo="=#REF!"/>
      <definedName name="BM8_SelectZBM.BM8_ZBMminusOption" refersTo="=#REF!"/>
      <definedName name="BM8_SelectZBM.BM8_ZBMSumOption" refersTo="=#REF!"/>
    </defined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19年本级一般公共预算支出执行情况表04"/>
      <sheetName val="#REF!"/>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Sheet3"/>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中央"/>
      <sheetName val="01北京市"/>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目录"/>
      <sheetName val="2019年鄂城区一般公共预算收入执行情况01"/>
      <sheetName val="2019年本级一般公共预算收入执行情况表02"/>
      <sheetName val="2019年鄂城区一般公共预算支出执行情况表03"/>
      <sheetName val="2019年本级一般公共预算支出执行情况表04"/>
      <sheetName val="2019年本级基本支出执行情况表05"/>
      <sheetName val="2019年鄂城区一般债务限额表06"/>
      <sheetName val="2019年鄂城区政府性基金收入执行情况表07"/>
      <sheetName val="2019年本级政府性基金收入执行情况表08"/>
      <sheetName val="2019年鄂城区政府性基金支出执行情况表09"/>
      <sheetName val="2019年本级政府性基金支出执行情况表10"/>
      <sheetName val="2019年鄂城区专项债务限额表11"/>
      <sheetName val="2019年鄂城区国有资本经营收入执行情况表"/>
      <sheetName val="2019年本级国有资本经营收入执行情况表"/>
      <sheetName val="2019年鄂城区国有资本经营支出执行情况表"/>
      <sheetName val="2019年本级国有资本经营支出执行情况表"/>
      <sheetName val="2019年鄂城区社会保险基金收入执行情况表"/>
      <sheetName val="2019年本级社会保险基金收入执行情况表"/>
      <sheetName val="2019年鄂城区社会保险基金支出执行情况表"/>
      <sheetName val="2019年本级社会保险基金支出执行情况表"/>
      <sheetName val="2019年鄂城区财政收入执行情况表"/>
      <sheetName val="2019年鄂城区财政支出执行情况表"/>
    </sheetNames>
    <sheetDataSet>
      <sheetData sheetId="0"/>
      <sheetData sheetId="1">
        <row r="4">
          <cell r="C4">
            <v>64860</v>
          </cell>
        </row>
      </sheetData>
      <sheetData sheetId="2">
        <row r="4">
          <cell r="C4">
            <v>20283</v>
          </cell>
        </row>
      </sheetData>
      <sheetData sheetId="3"/>
      <sheetData sheetId="4"/>
      <sheetData sheetId="5"/>
      <sheetData sheetId="6"/>
      <sheetData sheetId="7">
        <row r="36">
          <cell r="C36">
            <v>25997</v>
          </cell>
        </row>
      </sheetData>
      <sheetData sheetId="8">
        <row r="48">
          <cell r="C48">
            <v>25997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汇报封面"/>
      <sheetName val="封面"/>
      <sheetName val="通讯录"/>
      <sheetName val="常用信息 "/>
      <sheetName val="备忘录 "/>
      <sheetName val="1-5月收支"/>
      <sheetName val="拨款台账"/>
      <sheetName val="资金审批单"/>
      <sheetName val="指标录入单"/>
      <sheetName val="收支平衡"/>
      <sheetName val="公共财政支出明细"/>
      <sheetName val="非税收支总表6"/>
      <sheetName val="非税收入明细表"/>
      <sheetName val="非税收支明细"/>
      <sheetName val="市级专款"/>
      <sheetName val="专款转发"/>
      <sheetName val="暂存款"/>
      <sheetName val="政府项目"/>
      <sheetName val="单位项目表"/>
      <sheetName val="单位项目明细"/>
      <sheetName val="乡镇资金调度"/>
      <sheetName val="乡镇资金调度 (剔除专款)"/>
      <sheetName val="乡镇返还表"/>
      <sheetName val="基本支出汇总表"/>
      <sheetName val="人员变动表"/>
      <sheetName val="1月工资表"/>
      <sheetName val="2月工资表"/>
      <sheetName val="3月工资表"/>
      <sheetName val="4月工资表"/>
      <sheetName val="5月工资表"/>
      <sheetName val="6月工资表"/>
      <sheetName val="7月工资表"/>
      <sheetName val="8月工资表"/>
      <sheetName val="9月工资表"/>
      <sheetName val="10月工资表"/>
      <sheetName val="11月工资表"/>
      <sheetName val="12月工资表"/>
      <sheetName val="Sheet1"/>
      <sheetName val="二级菜单"/>
      <sheetName val="一级名称"/>
      <sheetName val="二级名称"/>
      <sheetName val="三级名称"/>
      <sheetName val="基数数据"/>
      <sheetName val="标准预算单位"/>
      <sheetName val="基础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主页"/>
      <sheetName val="目录"/>
      <sheetName val="拨款流水账"/>
      <sheetName val="市级专款"/>
      <sheetName val="政府项目"/>
      <sheetName val="收支平衡(决算）"/>
      <sheetName val="非税收支表"/>
      <sheetName val="单位项目表"/>
      <sheetName val="上年带入"/>
      <sheetName val="借款明细"/>
      <sheetName val="2011暂存"/>
      <sheetName val="按部门查找"/>
      <sheetName val="拨款单"/>
      <sheetName val="拨款单 (2)"/>
      <sheetName val="拨款单 (5)"/>
      <sheetName val="收支余额表"/>
      <sheetName val="非税收入明细"/>
      <sheetName val="预备费"/>
      <sheetName val="支出调整"/>
      <sheetName val="正常经费超预算"/>
      <sheetName val="年终奖"/>
      <sheetName val="预算申请单"/>
      <sheetName val="预算申请单 (2)"/>
      <sheetName val="专款申请单"/>
      <sheetName val="专款申请单 (4)"/>
      <sheetName val="专款申请单 (2)"/>
      <sheetName val="专款申请单 (3)"/>
      <sheetName val="暂存申请单"/>
      <sheetName val="2010年暂存"/>
      <sheetName val="2009年暂存"/>
      <sheetName val="2008年暂存"/>
      <sheetName val="2007年暂存"/>
      <sheetName val="全年汇总表"/>
      <sheetName val="工会经费"/>
      <sheetName val="医疗保险"/>
      <sheetName val="住房公积金"/>
      <sheetName val="公用经费"/>
      <sheetName val="1月汇总表"/>
      <sheetName val="2月汇总表"/>
      <sheetName val="3月汇总表"/>
      <sheetName val="4月汇总表"/>
      <sheetName val="5月汇总表"/>
      <sheetName val="6月汇总表"/>
      <sheetName val="7月汇总表"/>
      <sheetName val="7月汇总表 (2)"/>
      <sheetName val="8月汇总表"/>
      <sheetName val="9月汇总表"/>
      <sheetName val="10月汇总表"/>
      <sheetName val="11月汇总表"/>
      <sheetName val="12月汇总表"/>
      <sheetName val="报支 (专款)"/>
      <sheetName val="报支 (合计)"/>
      <sheetName val="报支（本级)"/>
      <sheetName val="报支（全区)"/>
      <sheetName val="报支（全区万元)"/>
      <sheetName val="报支（本级) (2)"/>
      <sheetName val="报支（附表）"/>
      <sheetName val="报支（附表2）"/>
      <sheetName val="13、14月工资"/>
      <sheetName val="区直退休医疗"/>
      <sheetName val="1月支付申请"/>
      <sheetName val="2月支付申请"/>
      <sheetName val="3月支付申请"/>
      <sheetName val="4月支付申请"/>
      <sheetName val="5月支付申请"/>
      <sheetName val="6月支付申请"/>
      <sheetName val="7月支付申请"/>
      <sheetName val="8月支付申请"/>
      <sheetName val="9月支付申请"/>
      <sheetName val="10月支付申请"/>
      <sheetName val="11月支付申请"/>
      <sheetName val="12月支付申请"/>
      <sheetName val="12月支付申请1"/>
      <sheetName val="单位往来"/>
      <sheetName val="专项收支"/>
      <sheetName val="承兑汇票"/>
      <sheetName val="工资医保"/>
      <sheetName val="收支平衡"/>
      <sheetName val="基础数据"/>
      <sheetName val="基数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目录"/>
      <sheetName val="科目管理"/>
      <sheetName val="凭证记录"/>
      <sheetName val="总账查询打印"/>
      <sheetName val="使用说明"/>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tartUp"/>
      <sheetName val="目录"/>
      <sheetName val="1月"/>
      <sheetName val="1月收支"/>
      <sheetName val="2月"/>
      <sheetName val="2月收支"/>
      <sheetName val="3月"/>
      <sheetName val="3月收支"/>
      <sheetName val="4月"/>
      <sheetName val="基数数据"/>
      <sheetName val="4月收支"/>
      <sheetName val="拨款单"/>
      <sheetName val="全年"/>
      <sheetName val="上年带入"/>
      <sheetName val="平衡"/>
      <sheetName val="政府项目"/>
      <sheetName val="2011年专款"/>
      <sheetName val="追加"/>
      <sheetName val="10年暂存"/>
      <sheetName val="星丰项目"/>
      <sheetName val="建华管桩"/>
      <sheetName val="星丰2010 (2)"/>
      <sheetName val="非税暂存"/>
      <sheetName val="10年专款"/>
      <sheetName val="暂存款汇总"/>
      <sheetName val="2009暂存"/>
      <sheetName val="专款暂付"/>
      <sheetName val="正常暂存"/>
      <sheetName val="专户"/>
      <sheetName val="单位往来"/>
      <sheetName val="星丰2010"/>
      <sheetName val="5月收支"/>
      <sheetName val="6月收支"/>
      <sheetName val="7月收支"/>
      <sheetName val="8月收支"/>
      <sheetName val="9月收支"/>
      <sheetName val="10月收支"/>
      <sheetName val="11月收支"/>
      <sheetName val="12月收支"/>
      <sheetName val="2008年暂存"/>
      <sheetName val="2007年暂存"/>
      <sheetName val="09年专款"/>
      <sheetName val="08年专款"/>
      <sheetName val="账号"/>
      <sheetName val="基础数据"/>
      <sheetName val="基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主页"/>
      <sheetName val="拨款流水账"/>
      <sheetName val="单位项目表"/>
      <sheetName val="2015年专款拨款流水账"/>
      <sheetName val="系统内导入明细"/>
      <sheetName val="教科文导入3笔明细"/>
      <sheetName val="工资导入明细"/>
      <sheetName val="科目调剂原因"/>
      <sheetName val="暂存款明细"/>
      <sheetName val="公共财政支出明细"/>
      <sheetName val="收支平衡"/>
      <sheetName val="政府项目"/>
      <sheetName val="基数"/>
      <sheetName val="预算申请单"/>
      <sheetName val="基数数据"/>
      <sheetName val="基础数据"/>
      <sheetName val="非税收支总表"/>
      <sheetName val="非税支出明细"/>
      <sheetName val="非税收入明细"/>
      <sheetName val="市级专款"/>
      <sheetName val="公用经费"/>
      <sheetName val="人员经费"/>
      <sheetName val="工会经费"/>
      <sheetName val="全区模板"/>
      <sheetName val="全区工资导入"/>
      <sheetName val="教师(教科文）"/>
      <sheetName val="干部卫生财政模板"/>
      <sheetName val="教师模板"/>
      <sheetName val="工资模板（用友）"/>
      <sheetName val="公积金模板（用友）"/>
      <sheetName val="扣款模板（用友）"/>
      <sheetName val="教师(教科文）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4"/>
  <sheetViews>
    <sheetView workbookViewId="0">
      <selection activeCell="B2" sqref="B2"/>
    </sheetView>
  </sheetViews>
  <sheetFormatPr defaultColWidth="9" defaultRowHeight="13.5" outlineLevelCol="1"/>
  <cols>
    <col min="1" max="1" width="13.375" customWidth="1"/>
    <col min="2" max="2" width="68.75" customWidth="1"/>
  </cols>
  <sheetData>
    <row r="1" ht="36" customHeight="1" spans="2:2">
      <c r="B1" s="273" t="s">
        <v>0</v>
      </c>
    </row>
    <row r="2" ht="28.5" customHeight="1" spans="2:2">
      <c r="B2" s="274" t="s">
        <v>1</v>
      </c>
    </row>
    <row r="3" ht="28.5" customHeight="1" spans="2:2">
      <c r="B3" s="274" t="s">
        <v>2</v>
      </c>
    </row>
    <row r="4" ht="28.5" customHeight="1" spans="2:2">
      <c r="B4" s="274" t="s">
        <v>3</v>
      </c>
    </row>
    <row r="5" ht="28.5" customHeight="1" spans="2:2">
      <c r="B5" s="274" t="s">
        <v>4</v>
      </c>
    </row>
    <row r="6" ht="28.5" customHeight="1" spans="2:2">
      <c r="B6" s="274" t="s">
        <v>5</v>
      </c>
    </row>
    <row r="7" ht="28.5" customHeight="1" spans="2:2">
      <c r="B7" s="274" t="s">
        <v>6</v>
      </c>
    </row>
    <row r="8" ht="28.5" customHeight="1" spans="2:2">
      <c r="B8" s="274" t="s">
        <v>7</v>
      </c>
    </row>
    <row r="9" ht="28.5" customHeight="1" spans="2:2">
      <c r="B9" s="274" t="s">
        <v>8</v>
      </c>
    </row>
    <row r="10" ht="28.5" customHeight="1" spans="2:2">
      <c r="B10" s="274" t="s">
        <v>9</v>
      </c>
    </row>
    <row r="11" ht="28.5" customHeight="1" spans="2:2">
      <c r="B11" s="274" t="s">
        <v>10</v>
      </c>
    </row>
    <row r="12" ht="28.5" customHeight="1" spans="2:2">
      <c r="B12" s="274" t="s">
        <v>11</v>
      </c>
    </row>
    <row r="13" ht="28.5" customHeight="1" spans="2:2">
      <c r="B13" s="274" t="s">
        <v>12</v>
      </c>
    </row>
    <row r="14" ht="28.5" customHeight="1" spans="2:2">
      <c r="B14" s="274" t="s">
        <v>13</v>
      </c>
    </row>
    <row r="15" ht="28.5" customHeight="1" spans="2:2">
      <c r="B15" s="274" t="s">
        <v>14</v>
      </c>
    </row>
    <row r="16" ht="28.5" customHeight="1" spans="2:2">
      <c r="B16" s="274" t="s">
        <v>15</v>
      </c>
    </row>
    <row r="17" ht="28.5" customHeight="1" spans="2:2">
      <c r="B17" s="274" t="s">
        <v>16</v>
      </c>
    </row>
    <row r="18" ht="28.5" customHeight="1" spans="2:2">
      <c r="B18" s="274" t="s">
        <v>17</v>
      </c>
    </row>
    <row r="19" ht="28.5" customHeight="1" spans="2:2">
      <c r="B19" s="274" t="s">
        <v>18</v>
      </c>
    </row>
    <row r="20" ht="28.5" customHeight="1" spans="2:2">
      <c r="B20" s="274" t="s">
        <v>19</v>
      </c>
    </row>
    <row r="21" ht="28.5" customHeight="1" spans="2:2">
      <c r="B21" s="274" t="s">
        <v>20</v>
      </c>
    </row>
    <row r="22" ht="28.5" customHeight="1" spans="2:2">
      <c r="B22" s="274" t="s">
        <v>21</v>
      </c>
    </row>
    <row r="23" ht="28.5" customHeight="1" spans="2:2">
      <c r="B23" s="275" t="s">
        <v>22</v>
      </c>
    </row>
    <row r="24" ht="28.5" customHeight="1" spans="2:2">
      <c r="B24" s="274" t="s">
        <v>23</v>
      </c>
    </row>
  </sheetData>
  <pageMargins left="0.708333333333333" right="0.708333333333333" top="0.747916666666667" bottom="0.747916666666667" header="0.314583333333333" footer="0.314583333333333"/>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93"/>
  <sheetViews>
    <sheetView showGridLines="0" showZeros="0" workbookViewId="0">
      <pane xSplit="1" ySplit="3" topLeftCell="B4" activePane="bottomRight" state="frozen"/>
      <selection/>
      <selection pane="topRight"/>
      <selection pane="bottomLeft"/>
      <selection pane="bottomRight" activeCell="A12" sqref="A12"/>
    </sheetView>
  </sheetViews>
  <sheetFormatPr defaultColWidth="9" defaultRowHeight="15.75" outlineLevelCol="3"/>
  <cols>
    <col min="1" max="1" width="46.25" style="160" customWidth="1"/>
    <col min="2" max="2" width="14.625" style="160" customWidth="1"/>
    <col min="3" max="3" width="14.75" style="160" customWidth="1"/>
    <col min="4" max="4" width="12.625" style="160" customWidth="1"/>
    <col min="5" max="16384" width="9" style="160"/>
  </cols>
  <sheetData>
    <row r="1" s="157" customFormat="1" ht="18" customHeight="1" spans="1:4">
      <c r="A1" s="161" t="s">
        <v>793</v>
      </c>
      <c r="B1" s="161"/>
      <c r="C1" s="161"/>
      <c r="D1" s="161"/>
    </row>
    <row r="2" s="158" customFormat="1" ht="18" customHeight="1" spans="1:4">
      <c r="A2" s="149" t="s">
        <v>794</v>
      </c>
      <c r="D2" s="162" t="s">
        <v>26</v>
      </c>
    </row>
    <row r="3" s="159" customFormat="1" ht="24" customHeight="1" spans="1:4">
      <c r="A3" s="87" t="s">
        <v>795</v>
      </c>
      <c r="B3" s="87" t="s">
        <v>369</v>
      </c>
      <c r="C3" s="87" t="s">
        <v>796</v>
      </c>
      <c r="D3" s="163" t="s">
        <v>30</v>
      </c>
    </row>
    <row r="4" s="158" customFormat="1" ht="18" customHeight="1" spans="1:4">
      <c r="A4" s="164" t="s">
        <v>797</v>
      </c>
      <c r="B4" s="111"/>
      <c r="C4" s="111"/>
      <c r="D4" s="113"/>
    </row>
    <row r="5" s="158" customFormat="1" ht="18" customHeight="1" spans="1:4">
      <c r="A5" s="164" t="s">
        <v>798</v>
      </c>
      <c r="B5" s="111"/>
      <c r="C5" s="111"/>
      <c r="D5" s="113"/>
    </row>
    <row r="6" s="158" customFormat="1" ht="18" customHeight="1" spans="1:4">
      <c r="A6" s="164" t="s">
        <v>799</v>
      </c>
      <c r="B6" s="111"/>
      <c r="C6" s="111"/>
      <c r="D6" s="113"/>
    </row>
    <row r="7" s="158" customFormat="1" ht="18" customHeight="1" spans="1:4">
      <c r="A7" s="164" t="s">
        <v>800</v>
      </c>
      <c r="B7" s="111"/>
      <c r="C7" s="111"/>
      <c r="D7" s="113"/>
    </row>
    <row r="8" s="158" customFormat="1" ht="18" customHeight="1" spans="1:4">
      <c r="A8" s="164" t="s">
        <v>801</v>
      </c>
      <c r="B8" s="111"/>
      <c r="C8" s="111"/>
      <c r="D8" s="113"/>
    </row>
    <row r="9" s="158" customFormat="1" ht="18" customHeight="1" spans="1:4">
      <c r="A9" s="164" t="s">
        <v>802</v>
      </c>
      <c r="B9" s="111"/>
      <c r="C9" s="111"/>
      <c r="D9" s="113"/>
    </row>
    <row r="10" s="158" customFormat="1" ht="18" customHeight="1" spans="1:4">
      <c r="A10" s="164" t="s">
        <v>803</v>
      </c>
      <c r="B10" s="111"/>
      <c r="C10" s="111">
        <v>900</v>
      </c>
      <c r="D10" s="13" t="e">
        <f t="shared" ref="D10:D13" si="0">(C10-B10)/B10</f>
        <v>#DIV/0!</v>
      </c>
    </row>
    <row r="11" s="158" customFormat="1" ht="18" customHeight="1" spans="1:4">
      <c r="A11" s="164" t="s">
        <v>804</v>
      </c>
      <c r="B11" s="111"/>
      <c r="C11" s="111">
        <v>108</v>
      </c>
      <c r="D11" s="13" t="e">
        <f t="shared" si="0"/>
        <v>#DIV/0!</v>
      </c>
    </row>
    <row r="12" s="158" customFormat="1" ht="18" customHeight="1" spans="1:4">
      <c r="A12" s="164" t="s">
        <v>805</v>
      </c>
      <c r="B12" s="165">
        <v>60000</v>
      </c>
      <c r="C12" s="111">
        <v>23356</v>
      </c>
      <c r="D12" s="13">
        <f t="shared" si="0"/>
        <v>-0.610733333333333</v>
      </c>
    </row>
    <row r="13" s="158" customFormat="1" ht="18" customHeight="1" spans="1:4">
      <c r="A13" s="164" t="s">
        <v>806</v>
      </c>
      <c r="B13" s="165">
        <v>60000</v>
      </c>
      <c r="C13" s="111">
        <v>23356</v>
      </c>
      <c r="D13" s="13">
        <f t="shared" si="0"/>
        <v>-0.610733333333333</v>
      </c>
    </row>
    <row r="14" s="158" customFormat="1" ht="18" customHeight="1" spans="1:4">
      <c r="A14" s="164" t="s">
        <v>807</v>
      </c>
      <c r="B14" s="111"/>
      <c r="C14" s="111"/>
      <c r="D14" s="113"/>
    </row>
    <row r="15" s="158" customFormat="1" ht="18" customHeight="1" spans="1:4">
      <c r="A15" s="164" t="s">
        <v>808</v>
      </c>
      <c r="B15" s="111"/>
      <c r="C15" s="111"/>
      <c r="D15" s="113"/>
    </row>
    <row r="16" s="158" customFormat="1" ht="18" customHeight="1" spans="1:4">
      <c r="A16" s="164" t="s">
        <v>809</v>
      </c>
      <c r="B16" s="111"/>
      <c r="C16" s="111"/>
      <c r="D16" s="113"/>
    </row>
    <row r="17" s="158" customFormat="1" ht="18" customHeight="1" spans="1:4">
      <c r="A17" s="164" t="s">
        <v>810</v>
      </c>
      <c r="B17" s="111"/>
      <c r="C17" s="111"/>
      <c r="D17" s="113"/>
    </row>
    <row r="18" s="158" customFormat="1" ht="18" customHeight="1" spans="1:4">
      <c r="A18" s="164" t="s">
        <v>811</v>
      </c>
      <c r="B18" s="111"/>
      <c r="C18" s="111"/>
      <c r="D18" s="113"/>
    </row>
    <row r="19" s="158" customFormat="1" ht="18" customHeight="1" spans="1:4">
      <c r="A19" s="164" t="s">
        <v>812</v>
      </c>
      <c r="B19" s="111"/>
      <c r="C19" s="111"/>
      <c r="D19" s="113"/>
    </row>
    <row r="20" s="158" customFormat="1" ht="18" customHeight="1" spans="1:4">
      <c r="A20" s="164" t="s">
        <v>813</v>
      </c>
      <c r="B20" s="111"/>
      <c r="C20" s="111"/>
      <c r="D20" s="113"/>
    </row>
    <row r="21" s="158" customFormat="1" ht="18" customHeight="1" spans="1:4">
      <c r="A21" s="164" t="s">
        <v>814</v>
      </c>
      <c r="B21" s="111"/>
      <c r="C21" s="111"/>
      <c r="D21" s="113"/>
    </row>
    <row r="22" s="158" customFormat="1" ht="18" customHeight="1" spans="1:4">
      <c r="A22" s="164" t="s">
        <v>815</v>
      </c>
      <c r="B22" s="111"/>
      <c r="C22" s="111">
        <v>1633</v>
      </c>
      <c r="D22" s="13" t="e">
        <f>C22/B22</f>
        <v>#DIV/0!</v>
      </c>
    </row>
    <row r="23" s="158" customFormat="1" ht="18" customHeight="1" spans="1:4">
      <c r="A23" s="164" t="s">
        <v>816</v>
      </c>
      <c r="B23" s="111"/>
      <c r="C23" s="111"/>
      <c r="D23" s="113"/>
    </row>
    <row r="24" s="158" customFormat="1" ht="18" customHeight="1" spans="1:4">
      <c r="A24" s="164" t="s">
        <v>817</v>
      </c>
      <c r="B24" s="111"/>
      <c r="C24" s="111"/>
      <c r="D24" s="113"/>
    </row>
    <row r="25" s="158" customFormat="1" ht="18" customHeight="1" spans="1:4">
      <c r="A25" s="164" t="s">
        <v>818</v>
      </c>
      <c r="B25" s="111"/>
      <c r="C25" s="111"/>
      <c r="D25" s="113"/>
    </row>
    <row r="26" s="158" customFormat="1" ht="18" customHeight="1" spans="1:4">
      <c r="A26" s="164" t="s">
        <v>819</v>
      </c>
      <c r="B26" s="111"/>
      <c r="C26" s="111"/>
      <c r="D26" s="113"/>
    </row>
    <row r="27" s="158" customFormat="1" ht="18" customHeight="1" spans="1:4">
      <c r="A27" s="164" t="s">
        <v>820</v>
      </c>
      <c r="B27" s="111"/>
      <c r="C27" s="111"/>
      <c r="D27" s="113"/>
    </row>
    <row r="28" s="158" customFormat="1" ht="18" customHeight="1" spans="1:4">
      <c r="A28" s="164" t="s">
        <v>821</v>
      </c>
      <c r="B28" s="111"/>
      <c r="C28" s="111"/>
      <c r="D28" s="113"/>
    </row>
    <row r="29" s="158" customFormat="1" ht="18" customHeight="1" spans="1:4">
      <c r="A29" s="164" t="s">
        <v>822</v>
      </c>
      <c r="B29" s="111"/>
      <c r="C29" s="111"/>
      <c r="D29" s="113"/>
    </row>
    <row r="30" s="158" customFormat="1" ht="18" customHeight="1" spans="1:4">
      <c r="A30" s="164" t="s">
        <v>823</v>
      </c>
      <c r="B30" s="111"/>
      <c r="C30" s="111"/>
      <c r="D30" s="113"/>
    </row>
    <row r="31" s="158" customFormat="1" ht="18" customHeight="1" spans="1:4">
      <c r="A31" s="164" t="s">
        <v>824</v>
      </c>
      <c r="B31" s="111"/>
      <c r="C31" s="111"/>
      <c r="D31" s="113"/>
    </row>
    <row r="32" s="158" customFormat="1" ht="18" customHeight="1" spans="1:4">
      <c r="A32" s="164" t="s">
        <v>825</v>
      </c>
      <c r="B32" s="111"/>
      <c r="C32" s="111"/>
      <c r="D32" s="113"/>
    </row>
    <row r="33" s="158" customFormat="1" ht="18" customHeight="1" spans="1:4">
      <c r="A33" s="164" t="s">
        <v>826</v>
      </c>
      <c r="B33" s="111">
        <v>5000</v>
      </c>
      <c r="C33" s="111"/>
      <c r="D33" s="13">
        <f>C33/B33</f>
        <v>0</v>
      </c>
    </row>
    <row r="34" s="158" customFormat="1" ht="18" customHeight="1" spans="1:4">
      <c r="A34" s="118" t="s">
        <v>827</v>
      </c>
      <c r="B34" s="111"/>
      <c r="C34" s="111"/>
      <c r="D34" s="113"/>
    </row>
    <row r="35" s="158" customFormat="1" ht="18" customHeight="1" spans="1:4">
      <c r="A35" s="118" t="s">
        <v>828</v>
      </c>
      <c r="B35" s="111"/>
      <c r="C35" s="111"/>
      <c r="D35" s="113"/>
    </row>
    <row r="36" s="158" customFormat="1" ht="18" customHeight="1" spans="1:4">
      <c r="A36" s="166" t="s">
        <v>829</v>
      </c>
      <c r="B36" s="111">
        <f>SUM(B13:B35)</f>
        <v>65000</v>
      </c>
      <c r="C36" s="111">
        <f>C22+C13+C11+C10+C33+C34</f>
        <v>25997</v>
      </c>
      <c r="D36" s="13">
        <f>C36/B36</f>
        <v>0.399953846153846</v>
      </c>
    </row>
    <row r="37" s="160" customFormat="1" ht="20.1" customHeight="1"/>
    <row r="38" s="160" customFormat="1" ht="20.1" customHeight="1"/>
    <row r="39" s="160" customFormat="1" ht="20.1" customHeight="1"/>
    <row r="40" s="160" customFormat="1" ht="20.1" customHeight="1"/>
    <row r="41" s="160" customFormat="1" ht="20.1" customHeight="1"/>
    <row r="42" s="160" customFormat="1" ht="20.1" customHeight="1"/>
    <row r="43" s="160" customFormat="1" ht="20.1" customHeight="1"/>
    <row r="44" s="160" customFormat="1" ht="20.1" customHeight="1"/>
    <row r="45" s="160" customFormat="1" ht="20.1" customHeight="1"/>
    <row r="46" s="160" customFormat="1" ht="20.1" customHeight="1"/>
    <row r="47" s="160" customFormat="1" ht="20.1" customHeight="1"/>
    <row r="48" s="160" customFormat="1" ht="20.1" customHeight="1"/>
    <row r="49" s="160" customFormat="1" ht="20.1" customHeight="1"/>
    <row r="50" s="160" customFormat="1" ht="20.1" customHeight="1"/>
    <row r="51" s="160" customFormat="1" ht="20.1" customHeight="1"/>
    <row r="52" s="160" customFormat="1" ht="20.1" customHeight="1"/>
    <row r="53" s="160" customFormat="1" ht="20.1" customHeight="1"/>
    <row r="54" s="160" customFormat="1" ht="20.1" customHeight="1"/>
    <row r="55" s="160" customFormat="1" ht="20.1" customHeight="1"/>
    <row r="56" s="160" customFormat="1" ht="20.1" customHeight="1"/>
    <row r="57" s="160" customFormat="1" ht="20.1" customHeight="1"/>
    <row r="58" s="160" customFormat="1" ht="20.1" customHeight="1"/>
    <row r="59" s="160" customFormat="1" ht="20.1" customHeight="1"/>
    <row r="60" s="160" customFormat="1" ht="20.1" customHeight="1"/>
    <row r="61" s="160" customFormat="1" ht="20.1" customHeight="1"/>
    <row r="62" s="160" customFormat="1" ht="20.1" customHeight="1"/>
    <row r="63" s="160" customFormat="1" ht="20.1" customHeight="1"/>
    <row r="64" s="160" customFormat="1" ht="20.1" customHeight="1"/>
    <row r="65" s="160" customFormat="1" ht="20.1" customHeight="1"/>
    <row r="66" s="160" customFormat="1" ht="20.1" customHeight="1"/>
    <row r="67" s="160" customFormat="1" ht="20.1" customHeight="1"/>
    <row r="68" s="160" customFormat="1" ht="20.1" customHeight="1"/>
    <row r="69" s="160" customFormat="1" ht="20.1" customHeight="1"/>
    <row r="70" s="160" customFormat="1" ht="20.1" customHeight="1"/>
    <row r="71" s="160" customFormat="1" ht="20.1" customHeight="1"/>
    <row r="72" s="160" customFormat="1" ht="20.1" customHeight="1"/>
    <row r="73" s="160" customFormat="1" ht="20.1" customHeight="1"/>
    <row r="74" s="160" customFormat="1" ht="20.1" customHeight="1"/>
    <row r="75" s="160" customFormat="1" ht="20.1" customHeight="1"/>
    <row r="76" s="160" customFormat="1" ht="20.1" customHeight="1"/>
    <row r="77" s="160" customFormat="1" ht="20.1" customHeight="1"/>
    <row r="78" s="160" customFormat="1" ht="20.1" customHeight="1"/>
    <row r="79" s="160" customFormat="1" ht="20.1" customHeight="1"/>
    <row r="80" s="160" customFormat="1" ht="20.1" customHeight="1"/>
    <row r="81" s="160" customFormat="1" ht="20.1" customHeight="1"/>
    <row r="82" s="160" customFormat="1" ht="20.1" customHeight="1"/>
    <row r="83" s="160" customFormat="1" ht="20.1" customHeight="1"/>
    <row r="84" s="160" customFormat="1" ht="20.1" customHeight="1"/>
    <row r="85" s="160" customFormat="1" ht="20.1" customHeight="1"/>
    <row r="86" s="160" customFormat="1" ht="20.1" customHeight="1"/>
    <row r="87" s="160" customFormat="1" ht="20.1" customHeight="1"/>
    <row r="88" s="160" customFormat="1" ht="20.1" customHeight="1"/>
    <row r="89" s="160" customFormat="1" ht="20.1" customHeight="1"/>
    <row r="90" s="160" customFormat="1" ht="20.1" customHeight="1"/>
    <row r="91" s="160" customFormat="1" ht="20.1" customHeight="1"/>
    <row r="92" s="160" customFormat="1" ht="20.1" customHeight="1"/>
    <row r="93" s="160" customFormat="1" ht="20.1" customHeight="1"/>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01"/>
  <sheetViews>
    <sheetView showGridLines="0" showZeros="0" workbookViewId="0">
      <pane xSplit="1" ySplit="3" topLeftCell="B4" activePane="bottomRight" state="frozen"/>
      <selection/>
      <selection pane="topRight"/>
      <selection pane="bottomLeft"/>
      <selection pane="bottomRight" activeCell="A8" sqref="A8"/>
    </sheetView>
  </sheetViews>
  <sheetFormatPr defaultColWidth="9" defaultRowHeight="15.75"/>
  <cols>
    <col min="1" max="1" width="36.5" style="138" customWidth="1"/>
    <col min="2" max="3" width="17.875" style="138" customWidth="1"/>
    <col min="4" max="4" width="13.25" style="138" customWidth="1"/>
    <col min="5" max="6" width="10.5" style="138" customWidth="1"/>
    <col min="7" max="16384" width="9" style="138"/>
  </cols>
  <sheetData>
    <row r="1" s="147" customFormat="1" ht="18" customHeight="1" spans="1:4">
      <c r="A1" s="84" t="s">
        <v>830</v>
      </c>
      <c r="B1" s="84"/>
      <c r="C1" s="84"/>
      <c r="D1" s="84"/>
    </row>
    <row r="2" s="96" customFormat="1" ht="18" customHeight="1" spans="1:5">
      <c r="A2" s="149" t="s">
        <v>831</v>
      </c>
      <c r="D2" s="86" t="s">
        <v>26</v>
      </c>
      <c r="E2" s="150"/>
    </row>
    <row r="3" s="148" customFormat="1" ht="24" customHeight="1" spans="1:6">
      <c r="A3" s="87" t="s">
        <v>795</v>
      </c>
      <c r="B3" s="21" t="s">
        <v>28</v>
      </c>
      <c r="C3" s="21" t="s">
        <v>29</v>
      </c>
      <c r="D3" s="22" t="s">
        <v>30</v>
      </c>
      <c r="E3" s="151"/>
      <c r="F3" s="151"/>
    </row>
    <row r="4" s="96" customFormat="1" ht="18" customHeight="1" spans="1:4">
      <c r="A4" s="118" t="s">
        <v>797</v>
      </c>
      <c r="B4" s="152"/>
      <c r="C4" s="152"/>
      <c r="D4" s="113"/>
    </row>
    <row r="5" s="96" customFormat="1" ht="18" customHeight="1" spans="1:4">
      <c r="A5" s="118" t="s">
        <v>798</v>
      </c>
      <c r="B5" s="152"/>
      <c r="C5" s="152"/>
      <c r="D5" s="113"/>
    </row>
    <row r="6" s="96" customFormat="1" ht="18" customHeight="1" spans="1:4">
      <c r="A6" s="118" t="s">
        <v>799</v>
      </c>
      <c r="B6" s="152"/>
      <c r="C6" s="152"/>
      <c r="D6" s="113"/>
    </row>
    <row r="7" s="96" customFormat="1" ht="18" customHeight="1" spans="1:4">
      <c r="A7" s="118" t="s">
        <v>800</v>
      </c>
      <c r="B7" s="152"/>
      <c r="C7" s="152"/>
      <c r="D7" s="113"/>
    </row>
    <row r="8" s="96" customFormat="1" ht="18" customHeight="1" spans="1:4">
      <c r="A8" s="118" t="s">
        <v>801</v>
      </c>
      <c r="B8" s="152"/>
      <c r="C8" s="152"/>
      <c r="D8" s="113"/>
    </row>
    <row r="9" s="96" customFormat="1" ht="18" customHeight="1" spans="1:4">
      <c r="A9" s="118" t="s">
        <v>802</v>
      </c>
      <c r="B9" s="152"/>
      <c r="C9" s="152"/>
      <c r="D9" s="113"/>
    </row>
    <row r="10" s="96" customFormat="1" ht="18" customHeight="1" spans="1:4">
      <c r="A10" s="118" t="s">
        <v>803</v>
      </c>
      <c r="B10" s="152"/>
      <c r="C10" s="152">
        <v>900</v>
      </c>
      <c r="D10" s="13" t="e">
        <f t="shared" ref="D10:D13" si="0">(C10-B10)/B10</f>
        <v>#DIV/0!</v>
      </c>
    </row>
    <row r="11" s="96" customFormat="1" ht="18" customHeight="1" spans="1:4">
      <c r="A11" s="118" t="s">
        <v>804</v>
      </c>
      <c r="B11" s="152"/>
      <c r="C11" s="152">
        <v>108</v>
      </c>
      <c r="D11" s="13" t="e">
        <f t="shared" si="0"/>
        <v>#DIV/0!</v>
      </c>
    </row>
    <row r="12" s="96" customFormat="1" ht="18" customHeight="1" spans="1:4">
      <c r="A12" s="118" t="s">
        <v>805</v>
      </c>
      <c r="B12" s="152">
        <v>60000</v>
      </c>
      <c r="C12" s="152">
        <v>23356</v>
      </c>
      <c r="D12" s="13">
        <f t="shared" si="0"/>
        <v>-0.610733333333333</v>
      </c>
    </row>
    <row r="13" s="96" customFormat="1" ht="18" customHeight="1" spans="1:4">
      <c r="A13" s="118" t="s">
        <v>806</v>
      </c>
      <c r="B13" s="152">
        <v>60000</v>
      </c>
      <c r="C13" s="152">
        <v>23356</v>
      </c>
      <c r="D13" s="13">
        <f t="shared" si="0"/>
        <v>-0.610733333333333</v>
      </c>
    </row>
    <row r="14" s="96" customFormat="1" ht="18" customHeight="1" spans="1:4">
      <c r="A14" s="153" t="s">
        <v>807</v>
      </c>
      <c r="B14" s="152"/>
      <c r="C14" s="152"/>
      <c r="D14" s="113"/>
    </row>
    <row r="15" s="96" customFormat="1" ht="18" customHeight="1" spans="1:4">
      <c r="A15" s="153" t="s">
        <v>808</v>
      </c>
      <c r="B15" s="152"/>
      <c r="C15" s="152"/>
      <c r="D15" s="113"/>
    </row>
    <row r="16" s="96" customFormat="1" ht="18" customHeight="1" spans="1:4">
      <c r="A16" s="153" t="s">
        <v>809</v>
      </c>
      <c r="B16" s="152"/>
      <c r="C16" s="152"/>
      <c r="D16" s="113"/>
    </row>
    <row r="17" s="96" customFormat="1" ht="18" customHeight="1" spans="1:4">
      <c r="A17" s="153" t="s">
        <v>810</v>
      </c>
      <c r="B17" s="152"/>
      <c r="C17" s="152"/>
      <c r="D17" s="113"/>
    </row>
    <row r="18" s="96" customFormat="1" ht="18" customHeight="1" spans="1:4">
      <c r="A18" s="153" t="s">
        <v>811</v>
      </c>
      <c r="B18" s="152"/>
      <c r="C18" s="152"/>
      <c r="D18" s="113"/>
    </row>
    <row r="19" s="96" customFormat="1" ht="18" customHeight="1" spans="1:6">
      <c r="A19" s="118" t="s">
        <v>812</v>
      </c>
      <c r="B19" s="152"/>
      <c r="C19" s="152"/>
      <c r="D19" s="113"/>
      <c r="E19" s="141"/>
      <c r="F19" s="141"/>
    </row>
    <row r="20" s="96" customFormat="1" ht="18" customHeight="1" spans="1:6">
      <c r="A20" s="118" t="s">
        <v>813</v>
      </c>
      <c r="B20" s="152"/>
      <c r="C20" s="152"/>
      <c r="D20" s="113"/>
      <c r="E20" s="141"/>
      <c r="F20" s="141"/>
    </row>
    <row r="21" s="96" customFormat="1" ht="18" customHeight="1" spans="1:6">
      <c r="A21" s="153" t="s">
        <v>814</v>
      </c>
      <c r="B21" s="152"/>
      <c r="C21" s="152"/>
      <c r="D21" s="113"/>
      <c r="E21" s="141"/>
      <c r="F21" s="141"/>
    </row>
    <row r="22" s="96" customFormat="1" ht="18" customHeight="1" spans="1:4">
      <c r="A22" s="153" t="s">
        <v>815</v>
      </c>
      <c r="B22" s="152"/>
      <c r="C22" s="152">
        <v>1633</v>
      </c>
      <c r="D22" s="13" t="e">
        <f>(C22-B22)/B22</f>
        <v>#DIV/0!</v>
      </c>
    </row>
    <row r="23" s="96" customFormat="1" ht="18" customHeight="1" spans="1:6">
      <c r="A23" s="118" t="s">
        <v>816</v>
      </c>
      <c r="B23" s="152"/>
      <c r="C23" s="152"/>
      <c r="D23" s="113"/>
      <c r="E23" s="141"/>
      <c r="F23" s="141"/>
    </row>
    <row r="24" s="96" customFormat="1" ht="18" customHeight="1" spans="1:6">
      <c r="A24" s="118" t="s">
        <v>817</v>
      </c>
      <c r="B24" s="152"/>
      <c r="C24" s="152"/>
      <c r="D24" s="113"/>
      <c r="E24" s="141"/>
      <c r="F24" s="141"/>
    </row>
    <row r="25" s="96" customFormat="1" ht="18" customHeight="1" spans="1:4">
      <c r="A25" s="118" t="s">
        <v>818</v>
      </c>
      <c r="B25" s="152"/>
      <c r="C25" s="152"/>
      <c r="D25" s="113"/>
    </row>
    <row r="26" s="96" customFormat="1" ht="18" customHeight="1" spans="1:6">
      <c r="A26" s="153" t="s">
        <v>819</v>
      </c>
      <c r="B26" s="152"/>
      <c r="C26" s="152"/>
      <c r="D26" s="113"/>
      <c r="E26" s="141"/>
      <c r="F26" s="141"/>
    </row>
    <row r="27" s="96" customFormat="1" ht="18" customHeight="1" spans="1:6">
      <c r="A27" s="153" t="s">
        <v>820</v>
      </c>
      <c r="B27" s="152"/>
      <c r="C27" s="152"/>
      <c r="D27" s="113"/>
      <c r="E27" s="141"/>
      <c r="F27" s="141"/>
    </row>
    <row r="28" s="96" customFormat="1" ht="18" customHeight="1" spans="1:6">
      <c r="A28" s="153" t="s">
        <v>821</v>
      </c>
      <c r="B28" s="152"/>
      <c r="C28" s="152"/>
      <c r="D28" s="113"/>
      <c r="E28" s="141"/>
      <c r="F28" s="141"/>
    </row>
    <row r="29" s="96" customFormat="1" ht="18" customHeight="1" spans="1:9">
      <c r="A29" s="118" t="s">
        <v>822</v>
      </c>
      <c r="B29" s="152"/>
      <c r="C29" s="152"/>
      <c r="D29" s="113"/>
      <c r="E29" s="141"/>
      <c r="F29" s="141"/>
      <c r="I29" s="141"/>
    </row>
    <row r="30" s="96" customFormat="1" ht="18" customHeight="1" spans="1:7">
      <c r="A30" s="118" t="s">
        <v>823</v>
      </c>
      <c r="B30" s="152"/>
      <c r="C30" s="152"/>
      <c r="D30" s="113"/>
      <c r="E30" s="141"/>
      <c r="F30" s="141"/>
      <c r="G30" s="141"/>
    </row>
    <row r="31" s="96" customFormat="1" ht="18" customHeight="1" spans="1:6">
      <c r="A31" s="118" t="s">
        <v>824</v>
      </c>
      <c r="B31" s="152"/>
      <c r="C31" s="152"/>
      <c r="D31" s="113"/>
      <c r="E31" s="141"/>
      <c r="F31" s="141"/>
    </row>
    <row r="32" s="96" customFormat="1" ht="18" customHeight="1" spans="1:6">
      <c r="A32" s="118" t="s">
        <v>825</v>
      </c>
      <c r="B32" s="154"/>
      <c r="C32" s="152"/>
      <c r="D32" s="113"/>
      <c r="F32" s="141"/>
    </row>
    <row r="33" s="96" customFormat="1" ht="18" customHeight="1" spans="1:6">
      <c r="A33" s="118" t="s">
        <v>826</v>
      </c>
      <c r="B33" s="152"/>
      <c r="C33" s="152"/>
      <c r="D33" s="113"/>
      <c r="F33" s="141"/>
    </row>
    <row r="34" s="96" customFormat="1" ht="18" customHeight="1" spans="1:4">
      <c r="A34" s="118"/>
      <c r="B34" s="154"/>
      <c r="C34" s="154"/>
      <c r="D34" s="113"/>
    </row>
    <row r="35" s="96" customFormat="1" ht="18" customHeight="1" spans="1:6">
      <c r="A35" s="118" t="s">
        <v>828</v>
      </c>
      <c r="B35" s="154"/>
      <c r="C35" s="154"/>
      <c r="D35" s="113"/>
      <c r="E35" s="141"/>
      <c r="F35" s="141"/>
    </row>
    <row r="36" s="96" customFormat="1" ht="18" customHeight="1" spans="1:6">
      <c r="A36" s="146" t="s">
        <v>832</v>
      </c>
      <c r="B36" s="154">
        <f>SUM(B13:B35)</f>
        <v>60000</v>
      </c>
      <c r="C36" s="154">
        <f>C22+C13+C11+C10</f>
        <v>25997</v>
      </c>
      <c r="D36" s="13">
        <f t="shared" ref="D36:D41" si="1">C36/B36</f>
        <v>0.433283333333333</v>
      </c>
      <c r="E36" s="141"/>
      <c r="F36" s="141"/>
    </row>
    <row r="37" s="96" customFormat="1" ht="18" customHeight="1" spans="1:6">
      <c r="A37" s="155"/>
      <c r="B37" s="152"/>
      <c r="C37" s="152"/>
      <c r="D37" s="113"/>
      <c r="E37" s="141"/>
      <c r="F37" s="141"/>
    </row>
    <row r="38" s="96" customFormat="1" ht="18" customHeight="1" spans="1:6">
      <c r="A38" s="153" t="s">
        <v>833</v>
      </c>
      <c r="B38" s="152"/>
      <c r="C38" s="152"/>
      <c r="D38" s="113"/>
      <c r="E38" s="141"/>
      <c r="F38" s="141"/>
    </row>
    <row r="39" s="96" customFormat="1" ht="18" customHeight="1" spans="1:6">
      <c r="A39" s="118" t="s">
        <v>834</v>
      </c>
      <c r="B39" s="152">
        <v>5000</v>
      </c>
      <c r="C39" s="152"/>
      <c r="D39" s="13">
        <f t="shared" si="1"/>
        <v>0</v>
      </c>
      <c r="E39" s="141"/>
      <c r="F39" s="141"/>
    </row>
    <row r="40" s="96" customFormat="1" ht="18" customHeight="1" spans="1:6">
      <c r="A40" s="118" t="s">
        <v>835</v>
      </c>
      <c r="B40" s="152">
        <v>5000</v>
      </c>
      <c r="C40" s="152"/>
      <c r="D40" s="13">
        <f t="shared" si="1"/>
        <v>0</v>
      </c>
      <c r="E40" s="141"/>
      <c r="F40" s="141"/>
    </row>
    <row r="41" s="96" customFormat="1" ht="18" customHeight="1" spans="1:7">
      <c r="A41" s="153" t="s">
        <v>836</v>
      </c>
      <c r="B41" s="152">
        <v>5000</v>
      </c>
      <c r="C41" s="152"/>
      <c r="D41" s="13">
        <f t="shared" si="1"/>
        <v>0</v>
      </c>
      <c r="E41" s="141"/>
      <c r="F41" s="141"/>
      <c r="G41" s="141"/>
    </row>
    <row r="42" s="96" customFormat="1" ht="18" customHeight="1" spans="1:4">
      <c r="A42" s="153"/>
      <c r="B42" s="152"/>
      <c r="C42" s="152"/>
      <c r="D42" s="113"/>
    </row>
    <row r="43" s="96" customFormat="1" ht="18" customHeight="1" spans="1:4">
      <c r="A43" s="153"/>
      <c r="B43" s="152"/>
      <c r="C43" s="152"/>
      <c r="D43" s="113"/>
    </row>
    <row r="44" ht="20.1" customHeight="1" spans="1:4">
      <c r="A44" s="153" t="s">
        <v>837</v>
      </c>
      <c r="B44" s="152"/>
      <c r="C44" s="152"/>
      <c r="D44" s="113"/>
    </row>
    <row r="45" ht="20.1" customHeight="1" spans="1:4">
      <c r="A45" s="118" t="s">
        <v>838</v>
      </c>
      <c r="B45" s="152"/>
      <c r="C45" s="152"/>
      <c r="D45" s="113"/>
    </row>
    <row r="46" ht="20.1" customHeight="1" spans="1:4">
      <c r="A46" s="118" t="s">
        <v>839</v>
      </c>
      <c r="B46" s="152"/>
      <c r="C46" s="152"/>
      <c r="D46" s="113"/>
    </row>
    <row r="47" ht="20.1" customHeight="1" spans="1:4">
      <c r="A47" s="156"/>
      <c r="B47" s="154"/>
      <c r="C47" s="154"/>
      <c r="D47" s="113"/>
    </row>
    <row r="48" ht="20.1" customHeight="1" spans="1:4">
      <c r="A48" s="146" t="s">
        <v>829</v>
      </c>
      <c r="B48" s="154">
        <f>B36+B41</f>
        <v>65000</v>
      </c>
      <c r="C48" s="154">
        <f>C36+C44+C41</f>
        <v>25997</v>
      </c>
      <c r="D48" s="13">
        <f>C48/B48</f>
        <v>0.399953846153846</v>
      </c>
    </row>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73"/>
  <sheetViews>
    <sheetView showGridLines="0" showZeros="0" view="pageBreakPreview" zoomScaleNormal="100" workbookViewId="0">
      <pane xSplit="1" ySplit="3" topLeftCell="B4" activePane="bottomRight" state="frozen"/>
      <selection/>
      <selection pane="topRight"/>
      <selection pane="bottomLeft"/>
      <selection pane="bottomRight" activeCell="A2" sqref="A2"/>
    </sheetView>
  </sheetViews>
  <sheetFormatPr defaultColWidth="9" defaultRowHeight="15.75" outlineLevelCol="7"/>
  <cols>
    <col min="1" max="1" width="43.125" style="81" customWidth="1"/>
    <col min="2" max="2" width="15.625" style="81" customWidth="1"/>
    <col min="3" max="3" width="15.875" style="81" customWidth="1"/>
    <col min="4" max="4" width="13.25" style="81" customWidth="1"/>
    <col min="5" max="5" width="12.5" style="81" hidden="1" customWidth="1"/>
    <col min="6" max="6" width="13.875" style="81" hidden="1" customWidth="1"/>
    <col min="7" max="7" width="13.375" style="81" hidden="1" customWidth="1"/>
    <col min="8" max="8" width="13.25" style="81" hidden="1" customWidth="1"/>
    <col min="9" max="16384" width="9" style="81"/>
  </cols>
  <sheetData>
    <row r="1" ht="21" customHeight="1" spans="1:8">
      <c r="A1" s="84" t="s">
        <v>840</v>
      </c>
      <c r="B1" s="84"/>
      <c r="C1" s="84"/>
      <c r="D1" s="84"/>
      <c r="E1" s="138"/>
      <c r="F1" s="138"/>
      <c r="G1" s="138"/>
      <c r="H1" s="138"/>
    </row>
    <row r="2" s="96" customFormat="1" ht="18" customHeight="1" spans="1:4">
      <c r="A2" s="85" t="s">
        <v>841</v>
      </c>
      <c r="B2" s="86"/>
      <c r="C2" s="86"/>
      <c r="D2" s="86" t="s">
        <v>26</v>
      </c>
    </row>
    <row r="3" ht="21" customHeight="1" spans="1:8">
      <c r="A3" s="87" t="s">
        <v>842</v>
      </c>
      <c r="B3" s="21" t="s">
        <v>28</v>
      </c>
      <c r="C3" s="21" t="s">
        <v>29</v>
      </c>
      <c r="D3" s="22" t="s">
        <v>30</v>
      </c>
      <c r="E3" s="139" t="s">
        <v>843</v>
      </c>
      <c r="F3" s="138" t="s">
        <v>844</v>
      </c>
      <c r="G3" s="138"/>
      <c r="H3" s="138"/>
    </row>
    <row r="4" s="96" customFormat="1" ht="18" customHeight="1" spans="1:8">
      <c r="A4" s="118" t="s">
        <v>845</v>
      </c>
      <c r="B4" s="111"/>
      <c r="C4" s="111"/>
      <c r="D4" s="113"/>
      <c r="E4" s="140">
        <v>9240</v>
      </c>
      <c r="F4" s="141">
        <v>17653</v>
      </c>
      <c r="G4" s="142" t="s">
        <v>128</v>
      </c>
      <c r="H4" s="143">
        <v>0</v>
      </c>
    </row>
    <row r="5" s="96" customFormat="1" ht="18" customHeight="1" spans="1:8">
      <c r="A5" s="118" t="s">
        <v>846</v>
      </c>
      <c r="B5" s="111"/>
      <c r="C5" s="111"/>
      <c r="D5" s="113"/>
      <c r="E5" s="140">
        <v>138364</v>
      </c>
      <c r="F5" s="141">
        <v>185012</v>
      </c>
      <c r="G5" s="142" t="s">
        <v>130</v>
      </c>
      <c r="H5" s="143">
        <v>9240</v>
      </c>
    </row>
    <row r="6" s="96" customFormat="1" ht="18" customHeight="1" spans="1:8">
      <c r="A6" s="118" t="s">
        <v>847</v>
      </c>
      <c r="B6" s="111"/>
      <c r="C6" s="111"/>
      <c r="D6" s="113"/>
      <c r="F6" s="141">
        <v>150</v>
      </c>
      <c r="G6" s="142" t="s">
        <v>132</v>
      </c>
      <c r="H6" s="143">
        <v>138364</v>
      </c>
    </row>
    <row r="7" s="96" customFormat="1" ht="18" customHeight="1" spans="1:8">
      <c r="A7" s="118" t="s">
        <v>848</v>
      </c>
      <c r="B7" s="111">
        <v>65000</v>
      </c>
      <c r="C7" s="111">
        <v>16407</v>
      </c>
      <c r="D7" s="113">
        <f>C7/B7</f>
        <v>0.252415384615385</v>
      </c>
      <c r="E7" s="140">
        <v>18609575</v>
      </c>
      <c r="F7" s="141">
        <v>17757749</v>
      </c>
      <c r="G7" s="142" t="s">
        <v>136</v>
      </c>
      <c r="H7" s="143">
        <v>0</v>
      </c>
    </row>
    <row r="8" s="96" customFormat="1" ht="18" customHeight="1" spans="1:8">
      <c r="A8" s="118" t="s">
        <v>849</v>
      </c>
      <c r="B8" s="111"/>
      <c r="C8" s="111"/>
      <c r="D8" s="113"/>
      <c r="E8" s="140">
        <v>88946</v>
      </c>
      <c r="F8" s="144">
        <v>228975</v>
      </c>
      <c r="G8" s="142" t="s">
        <v>138</v>
      </c>
      <c r="H8" s="143">
        <v>18609575</v>
      </c>
    </row>
    <row r="9" s="96" customFormat="1" ht="18" customHeight="1" spans="1:8">
      <c r="A9" s="118" t="s">
        <v>850</v>
      </c>
      <c r="B9" s="111"/>
      <c r="C9" s="111"/>
      <c r="D9" s="113"/>
      <c r="E9" s="140">
        <v>1223648</v>
      </c>
      <c r="F9" s="141">
        <v>1226115</v>
      </c>
      <c r="G9" s="142" t="s">
        <v>140</v>
      </c>
      <c r="H9" s="143">
        <v>88946</v>
      </c>
    </row>
    <row r="10" s="96" customFormat="1" ht="18" customHeight="1" spans="1:8">
      <c r="A10" s="110" t="s">
        <v>851</v>
      </c>
      <c r="B10" s="111"/>
      <c r="C10" s="111"/>
      <c r="D10" s="113"/>
      <c r="E10" s="140">
        <v>17664</v>
      </c>
      <c r="F10" s="141">
        <v>30216</v>
      </c>
      <c r="G10" s="142" t="s">
        <v>142</v>
      </c>
      <c r="H10" s="143">
        <v>1223648</v>
      </c>
    </row>
    <row r="11" s="96" customFormat="1" ht="18" customHeight="1" spans="1:8">
      <c r="A11" s="110" t="s">
        <v>852</v>
      </c>
      <c r="B11" s="111"/>
      <c r="C11" s="111"/>
      <c r="D11" s="113"/>
      <c r="E11" s="140">
        <v>4317</v>
      </c>
      <c r="F11" s="141">
        <v>1857</v>
      </c>
      <c r="G11" s="142" t="s">
        <v>147</v>
      </c>
      <c r="H11" s="143">
        <v>17664</v>
      </c>
    </row>
    <row r="12" s="96" customFormat="1" ht="18" customHeight="1" spans="1:8">
      <c r="A12" s="110" t="s">
        <v>853</v>
      </c>
      <c r="B12" s="111"/>
      <c r="C12" s="111">
        <v>834</v>
      </c>
      <c r="D12" s="113"/>
      <c r="E12" s="140">
        <v>213085</v>
      </c>
      <c r="F12" s="141">
        <v>594707</v>
      </c>
      <c r="G12" s="142" t="s">
        <v>149</v>
      </c>
      <c r="H12" s="143">
        <v>4317</v>
      </c>
    </row>
    <row r="13" s="96" customFormat="1" ht="18" customHeight="1" spans="1:8">
      <c r="A13" s="110" t="s">
        <v>854</v>
      </c>
      <c r="B13" s="111"/>
      <c r="C13" s="111"/>
      <c r="D13" s="113"/>
      <c r="E13" s="140">
        <v>315842</v>
      </c>
      <c r="F13" s="141"/>
      <c r="G13" s="142" t="s">
        <v>151</v>
      </c>
      <c r="H13" s="143">
        <v>0</v>
      </c>
    </row>
    <row r="14" s="96" customFormat="1" ht="18" customHeight="1" spans="1:8">
      <c r="A14" s="110" t="s">
        <v>855</v>
      </c>
      <c r="B14" s="111"/>
      <c r="C14" s="111"/>
      <c r="D14" s="113"/>
      <c r="E14" s="140">
        <v>189</v>
      </c>
      <c r="F14" s="141"/>
      <c r="G14" s="142" t="s">
        <v>856</v>
      </c>
      <c r="H14" s="143">
        <v>213085</v>
      </c>
    </row>
    <row r="15" s="96" customFormat="1" ht="18" customHeight="1" spans="1:8">
      <c r="A15" s="145"/>
      <c r="B15" s="111"/>
      <c r="C15" s="111"/>
      <c r="D15" s="113"/>
      <c r="G15" s="142" t="s">
        <v>161</v>
      </c>
      <c r="H15" s="143">
        <v>315842</v>
      </c>
    </row>
    <row r="16" s="96" customFormat="1" ht="18" customHeight="1" spans="1:8">
      <c r="A16" s="146" t="s">
        <v>163</v>
      </c>
      <c r="B16" s="111">
        <f>SUM(B4:B15)</f>
        <v>65000</v>
      </c>
      <c r="C16" s="111">
        <f>SUM(C4:C15)</f>
        <v>17241</v>
      </c>
      <c r="D16" s="113">
        <f>C16/B16</f>
        <v>0.265246153846154</v>
      </c>
      <c r="E16" s="111">
        <f>SUM(E4:E14)</f>
        <v>20620870</v>
      </c>
      <c r="F16" s="111">
        <f>SUM(F4:F12)</f>
        <v>20042434</v>
      </c>
      <c r="G16" s="142" t="s">
        <v>162</v>
      </c>
      <c r="H16" s="143">
        <v>189</v>
      </c>
    </row>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3"/>
  <sheetViews>
    <sheetView tabSelected="1" workbookViewId="0">
      <selection activeCell="O33" sqref="O33"/>
    </sheetView>
  </sheetViews>
  <sheetFormatPr defaultColWidth="12.125" defaultRowHeight="15.6" customHeight="1"/>
  <cols>
    <col min="1" max="1" width="10.125" style="121" customWidth="1"/>
    <col min="2" max="2" width="45.5" style="121" customWidth="1"/>
    <col min="3" max="3" width="10.625" style="121" customWidth="1"/>
    <col min="4" max="4" width="9" style="121" customWidth="1"/>
    <col min="5" max="5" width="8" style="121" customWidth="1"/>
    <col min="6" max="6" width="7.25" style="121" customWidth="1"/>
    <col min="7" max="7" width="7.5" style="121" customWidth="1"/>
    <col min="8" max="8" width="7.25" style="121" customWidth="1"/>
    <col min="9" max="9" width="8.25" style="121" customWidth="1"/>
    <col min="10" max="10" width="8.125" style="121" customWidth="1"/>
    <col min="11" max="12" width="7.25" style="121" customWidth="1"/>
    <col min="13" max="13" width="6.625" style="121" customWidth="1"/>
    <col min="14" max="14" width="6.75" style="121" customWidth="1"/>
    <col min="15" max="15" width="10" style="121" customWidth="1"/>
    <col min="16" max="16" width="43.25" style="121" customWidth="1"/>
    <col min="17" max="257" width="12.125" style="121" customWidth="1"/>
    <col min="258" max="16375" width="12.125" style="121"/>
    <col min="16376" max="16384" width="12.125" style="123"/>
  </cols>
  <sheetData>
    <row r="1" s="121" customFormat="1" ht="33.95" customHeight="1" spans="1:28">
      <c r="A1" s="124" t="s">
        <v>857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s="121" customFormat="1" ht="16.9" customHeight="1" spans="1:28">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121" customFormat="1" ht="16.9" customHeight="1" spans="1:28">
      <c r="A3" s="125" t="s">
        <v>831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row>
    <row r="4" s="122" customFormat="1" ht="16.9" customHeight="1" spans="1:28">
      <c r="A4" s="126" t="s">
        <v>858</v>
      </c>
      <c r="B4" s="126" t="s">
        <v>859</v>
      </c>
      <c r="C4" s="127" t="s">
        <v>860</v>
      </c>
      <c r="D4" s="126" t="s">
        <v>167</v>
      </c>
      <c r="E4" s="128" t="s">
        <v>168</v>
      </c>
      <c r="F4" s="129" t="s">
        <v>174</v>
      </c>
      <c r="G4" s="129" t="s">
        <v>169</v>
      </c>
      <c r="H4" s="129" t="s">
        <v>175</v>
      </c>
      <c r="I4" s="129" t="s">
        <v>176</v>
      </c>
      <c r="J4" s="129" t="s">
        <v>170</v>
      </c>
      <c r="K4" s="129" t="s">
        <v>171</v>
      </c>
      <c r="L4" s="129" t="s">
        <v>177</v>
      </c>
      <c r="M4" s="129" t="s">
        <v>172</v>
      </c>
      <c r="N4" s="129" t="s">
        <v>173</v>
      </c>
      <c r="O4" s="126" t="s">
        <v>858</v>
      </c>
      <c r="P4" s="126" t="s">
        <v>861</v>
      </c>
      <c r="Q4" s="126" t="s">
        <v>862</v>
      </c>
      <c r="R4" s="126" t="s">
        <v>167</v>
      </c>
      <c r="S4" s="128" t="s">
        <v>168</v>
      </c>
      <c r="T4" s="129" t="s">
        <v>174</v>
      </c>
      <c r="U4" s="129" t="s">
        <v>169</v>
      </c>
      <c r="V4" s="129" t="s">
        <v>175</v>
      </c>
      <c r="W4" s="129" t="s">
        <v>176</v>
      </c>
      <c r="X4" s="129" t="s">
        <v>170</v>
      </c>
      <c r="Y4" s="129" t="s">
        <v>171</v>
      </c>
      <c r="Z4" s="129" t="s">
        <v>177</v>
      </c>
      <c r="AA4" s="129" t="s">
        <v>172</v>
      </c>
      <c r="AB4" s="129" t="s">
        <v>173</v>
      </c>
    </row>
    <row r="5" s="122" customFormat="1" ht="16.9" customHeight="1" spans="1:28">
      <c r="A5" s="126"/>
      <c r="B5" s="126"/>
      <c r="C5" s="130"/>
      <c r="D5" s="126"/>
      <c r="E5" s="128"/>
      <c r="F5" s="131"/>
      <c r="G5" s="131"/>
      <c r="H5" s="131"/>
      <c r="I5" s="131"/>
      <c r="J5" s="131"/>
      <c r="K5" s="131"/>
      <c r="L5" s="131"/>
      <c r="M5" s="131"/>
      <c r="N5" s="131"/>
      <c r="O5" s="126"/>
      <c r="P5" s="126"/>
      <c r="Q5" s="126"/>
      <c r="R5" s="126"/>
      <c r="S5" s="128"/>
      <c r="T5" s="131"/>
      <c r="U5" s="131"/>
      <c r="V5" s="131"/>
      <c r="W5" s="131"/>
      <c r="X5" s="131"/>
      <c r="Y5" s="131"/>
      <c r="Z5" s="131"/>
      <c r="AA5" s="131"/>
      <c r="AB5" s="131"/>
    </row>
    <row r="6" s="121" customFormat="1" ht="16.9" customHeight="1" spans="1:28">
      <c r="A6" s="132"/>
      <c r="B6" s="133" t="s">
        <v>863</v>
      </c>
      <c r="C6" s="134">
        <f t="shared" ref="C6:N6" si="0">SUM(C7:C33)</f>
        <v>15763</v>
      </c>
      <c r="D6" s="134">
        <f t="shared" si="0"/>
        <v>15763</v>
      </c>
      <c r="E6" s="134">
        <f t="shared" si="0"/>
        <v>0</v>
      </c>
      <c r="F6" s="134">
        <f t="shared" si="0"/>
        <v>0</v>
      </c>
      <c r="G6" s="134">
        <f t="shared" si="0"/>
        <v>0</v>
      </c>
      <c r="H6" s="134">
        <f t="shared" si="0"/>
        <v>0</v>
      </c>
      <c r="I6" s="134">
        <f t="shared" si="0"/>
        <v>0</v>
      </c>
      <c r="J6" s="134">
        <f t="shared" si="0"/>
        <v>0</v>
      </c>
      <c r="K6" s="134">
        <f t="shared" si="0"/>
        <v>0</v>
      </c>
      <c r="L6" s="134">
        <f t="shared" si="0"/>
        <v>0</v>
      </c>
      <c r="M6" s="134">
        <f t="shared" si="0"/>
        <v>0</v>
      </c>
      <c r="N6" s="134">
        <f t="shared" si="0"/>
        <v>0</v>
      </c>
      <c r="O6" s="132"/>
      <c r="P6" s="133" t="s">
        <v>864</v>
      </c>
      <c r="Q6" s="134">
        <f t="shared" ref="Q6:AB6" si="1">SUM(Q7:Q33)</f>
        <v>15763</v>
      </c>
      <c r="R6" s="134">
        <f t="shared" si="1"/>
        <v>15763</v>
      </c>
      <c r="S6" s="134">
        <f t="shared" si="1"/>
        <v>0</v>
      </c>
      <c r="T6" s="134">
        <f t="shared" si="1"/>
        <v>0</v>
      </c>
      <c r="U6" s="134">
        <f t="shared" si="1"/>
        <v>0</v>
      </c>
      <c r="V6" s="134">
        <f t="shared" si="1"/>
        <v>0</v>
      </c>
      <c r="W6" s="134">
        <f t="shared" si="1"/>
        <v>0</v>
      </c>
      <c r="X6" s="134">
        <f t="shared" si="1"/>
        <v>0</v>
      </c>
      <c r="Y6" s="134">
        <f t="shared" si="1"/>
        <v>0</v>
      </c>
      <c r="Z6" s="134">
        <f t="shared" si="1"/>
        <v>0</v>
      </c>
      <c r="AA6" s="134">
        <f t="shared" si="1"/>
        <v>0</v>
      </c>
      <c r="AB6" s="134">
        <f t="shared" si="1"/>
        <v>0</v>
      </c>
    </row>
    <row r="7" s="121" customFormat="1" ht="16.9" customHeight="1" spans="1:28">
      <c r="A7" s="132">
        <v>1030166</v>
      </c>
      <c r="B7" s="132" t="s">
        <v>865</v>
      </c>
      <c r="C7" s="135">
        <f t="shared" ref="C7:C33" si="2">SUM(D7:N7)</f>
        <v>0</v>
      </c>
      <c r="D7" s="136">
        <v>0</v>
      </c>
      <c r="E7" s="136">
        <v>0</v>
      </c>
      <c r="F7" s="136">
        <v>0</v>
      </c>
      <c r="G7" s="136">
        <v>0</v>
      </c>
      <c r="H7" s="136">
        <v>0</v>
      </c>
      <c r="I7" s="136">
        <v>0</v>
      </c>
      <c r="J7" s="136">
        <v>0</v>
      </c>
      <c r="K7" s="136">
        <v>0</v>
      </c>
      <c r="L7" s="136">
        <v>0</v>
      </c>
      <c r="M7" s="136">
        <v>0</v>
      </c>
      <c r="N7" s="136">
        <v>0</v>
      </c>
      <c r="O7" s="132">
        <v>20610</v>
      </c>
      <c r="P7" s="132" t="s">
        <v>866</v>
      </c>
      <c r="Q7" s="134">
        <f t="shared" ref="Q7:Q33" si="3">SUM(R7:AB7)</f>
        <v>0</v>
      </c>
      <c r="R7" s="137">
        <v>0</v>
      </c>
      <c r="S7" s="137">
        <v>0</v>
      </c>
      <c r="T7" s="137">
        <v>0</v>
      </c>
      <c r="U7" s="137">
        <v>0</v>
      </c>
      <c r="V7" s="137">
        <v>0</v>
      </c>
      <c r="W7" s="137">
        <v>0</v>
      </c>
      <c r="X7" s="137">
        <v>0</v>
      </c>
      <c r="Y7" s="137">
        <v>0</v>
      </c>
      <c r="Z7" s="137">
        <v>0</v>
      </c>
      <c r="AA7" s="137">
        <v>0</v>
      </c>
      <c r="AB7" s="137">
        <v>0</v>
      </c>
    </row>
    <row r="8" s="121" customFormat="1" ht="16.9" customHeight="1" spans="1:28">
      <c r="A8" s="132">
        <v>1030129</v>
      </c>
      <c r="B8" s="132" t="s">
        <v>867</v>
      </c>
      <c r="C8" s="135">
        <f t="shared" si="2"/>
        <v>0</v>
      </c>
      <c r="D8" s="136">
        <v>0</v>
      </c>
      <c r="E8" s="136">
        <v>0</v>
      </c>
      <c r="F8" s="136">
        <v>0</v>
      </c>
      <c r="G8" s="136">
        <v>0</v>
      </c>
      <c r="H8" s="136">
        <v>0</v>
      </c>
      <c r="I8" s="136">
        <v>0</v>
      </c>
      <c r="J8" s="136">
        <v>0</v>
      </c>
      <c r="K8" s="136">
        <v>0</v>
      </c>
      <c r="L8" s="136">
        <v>0</v>
      </c>
      <c r="M8" s="136">
        <v>0</v>
      </c>
      <c r="N8" s="136">
        <v>0</v>
      </c>
      <c r="O8" s="132"/>
      <c r="P8" s="132" t="s">
        <v>868</v>
      </c>
      <c r="Q8" s="134">
        <f t="shared" si="3"/>
        <v>0</v>
      </c>
      <c r="R8" s="137">
        <v>0</v>
      </c>
      <c r="S8" s="137">
        <v>0</v>
      </c>
      <c r="T8" s="137">
        <v>0</v>
      </c>
      <c r="U8" s="137">
        <v>0</v>
      </c>
      <c r="V8" s="137">
        <v>0</v>
      </c>
      <c r="W8" s="137">
        <v>0</v>
      </c>
      <c r="X8" s="137">
        <v>0</v>
      </c>
      <c r="Y8" s="137">
        <v>0</v>
      </c>
      <c r="Z8" s="137">
        <v>0</v>
      </c>
      <c r="AA8" s="137">
        <v>0</v>
      </c>
      <c r="AB8" s="137">
        <v>0</v>
      </c>
    </row>
    <row r="9" s="121" customFormat="1" ht="16.9" customHeight="1" spans="1:28">
      <c r="A9" s="132">
        <v>1030149</v>
      </c>
      <c r="B9" s="132" t="s">
        <v>869</v>
      </c>
      <c r="C9" s="135">
        <f t="shared" si="2"/>
        <v>30</v>
      </c>
      <c r="D9" s="136">
        <v>30</v>
      </c>
      <c r="E9" s="136">
        <v>0</v>
      </c>
      <c r="F9" s="136">
        <v>0</v>
      </c>
      <c r="G9" s="136">
        <v>0</v>
      </c>
      <c r="H9" s="136">
        <v>0</v>
      </c>
      <c r="I9" s="136">
        <v>0</v>
      </c>
      <c r="J9" s="136">
        <v>0</v>
      </c>
      <c r="K9" s="136">
        <v>0</v>
      </c>
      <c r="L9" s="136">
        <v>0</v>
      </c>
      <c r="M9" s="136">
        <v>0</v>
      </c>
      <c r="N9" s="136">
        <v>0</v>
      </c>
      <c r="O9" s="132">
        <v>20822</v>
      </c>
      <c r="P9" s="132" t="s">
        <v>870</v>
      </c>
      <c r="Q9" s="134">
        <f t="shared" si="3"/>
        <v>30</v>
      </c>
      <c r="R9" s="137">
        <v>30</v>
      </c>
      <c r="S9" s="137">
        <v>0</v>
      </c>
      <c r="T9" s="137">
        <v>0</v>
      </c>
      <c r="U9" s="137">
        <v>0</v>
      </c>
      <c r="V9" s="137">
        <v>0</v>
      </c>
      <c r="W9" s="137">
        <v>0</v>
      </c>
      <c r="X9" s="137">
        <v>0</v>
      </c>
      <c r="Y9" s="137">
        <v>0</v>
      </c>
      <c r="Z9" s="137">
        <v>0</v>
      </c>
      <c r="AA9" s="137">
        <v>0</v>
      </c>
      <c r="AB9" s="137">
        <v>0</v>
      </c>
    </row>
    <row r="10" s="121" customFormat="1" ht="16.9" customHeight="1" spans="1:28">
      <c r="A10" s="132">
        <v>1030157</v>
      </c>
      <c r="B10" s="132" t="s">
        <v>871</v>
      </c>
      <c r="C10" s="135">
        <f t="shared" si="2"/>
        <v>346</v>
      </c>
      <c r="D10" s="136">
        <v>346</v>
      </c>
      <c r="E10" s="136">
        <v>0</v>
      </c>
      <c r="F10" s="136">
        <v>0</v>
      </c>
      <c r="G10" s="136">
        <v>0</v>
      </c>
      <c r="H10" s="136">
        <v>0</v>
      </c>
      <c r="I10" s="136">
        <v>0</v>
      </c>
      <c r="J10" s="136">
        <v>0</v>
      </c>
      <c r="K10" s="136">
        <v>0</v>
      </c>
      <c r="L10" s="136">
        <v>0</v>
      </c>
      <c r="M10" s="136">
        <v>0</v>
      </c>
      <c r="N10" s="136">
        <v>0</v>
      </c>
      <c r="O10" s="132"/>
      <c r="P10" s="132" t="s">
        <v>872</v>
      </c>
      <c r="Q10" s="134">
        <f t="shared" si="3"/>
        <v>346</v>
      </c>
      <c r="R10" s="137">
        <v>346</v>
      </c>
      <c r="S10" s="137">
        <v>0</v>
      </c>
      <c r="T10" s="137">
        <v>0</v>
      </c>
      <c r="U10" s="137">
        <v>0</v>
      </c>
      <c r="V10" s="137">
        <v>0</v>
      </c>
      <c r="W10" s="137">
        <v>0</v>
      </c>
      <c r="X10" s="137">
        <v>0</v>
      </c>
      <c r="Y10" s="137">
        <v>0</v>
      </c>
      <c r="Z10" s="137">
        <v>0</v>
      </c>
      <c r="AA10" s="137">
        <v>0</v>
      </c>
      <c r="AB10" s="137">
        <v>0</v>
      </c>
    </row>
    <row r="11" s="121" customFormat="1" ht="16.9" customHeight="1" spans="1:28">
      <c r="A11" s="132">
        <v>1030168</v>
      </c>
      <c r="B11" s="132" t="s">
        <v>873</v>
      </c>
      <c r="C11" s="135">
        <f t="shared" si="2"/>
        <v>0</v>
      </c>
      <c r="D11" s="136">
        <v>0</v>
      </c>
      <c r="E11" s="136">
        <v>0</v>
      </c>
      <c r="F11" s="136">
        <v>0</v>
      </c>
      <c r="G11" s="136">
        <v>0</v>
      </c>
      <c r="H11" s="136">
        <v>0</v>
      </c>
      <c r="I11" s="136">
        <v>0</v>
      </c>
      <c r="J11" s="136">
        <v>0</v>
      </c>
      <c r="K11" s="136">
        <v>0</v>
      </c>
      <c r="L11" s="136">
        <v>0</v>
      </c>
      <c r="M11" s="136">
        <v>0</v>
      </c>
      <c r="N11" s="136">
        <v>0</v>
      </c>
      <c r="O11" s="132">
        <v>21160</v>
      </c>
      <c r="P11" s="132" t="s">
        <v>874</v>
      </c>
      <c r="Q11" s="134">
        <f t="shared" si="3"/>
        <v>0</v>
      </c>
      <c r="R11" s="137">
        <v>0</v>
      </c>
      <c r="S11" s="137">
        <v>0</v>
      </c>
      <c r="T11" s="137">
        <v>0</v>
      </c>
      <c r="U11" s="137">
        <v>0</v>
      </c>
      <c r="V11" s="137">
        <v>0</v>
      </c>
      <c r="W11" s="137">
        <v>0</v>
      </c>
      <c r="X11" s="137">
        <v>0</v>
      </c>
      <c r="Y11" s="137">
        <v>0</v>
      </c>
      <c r="Z11" s="137">
        <v>0</v>
      </c>
      <c r="AA11" s="137">
        <v>0</v>
      </c>
      <c r="AB11" s="137">
        <v>0</v>
      </c>
    </row>
    <row r="12" s="121" customFormat="1" ht="16.9" customHeight="1" spans="1:28">
      <c r="A12" s="132">
        <v>1030175</v>
      </c>
      <c r="B12" s="132" t="s">
        <v>875</v>
      </c>
      <c r="C12" s="135">
        <f t="shared" si="2"/>
        <v>0</v>
      </c>
      <c r="D12" s="136">
        <v>0</v>
      </c>
      <c r="E12" s="136">
        <v>0</v>
      </c>
      <c r="F12" s="136">
        <v>0</v>
      </c>
      <c r="G12" s="136">
        <v>0</v>
      </c>
      <c r="H12" s="136">
        <v>0</v>
      </c>
      <c r="I12" s="136">
        <v>0</v>
      </c>
      <c r="J12" s="136">
        <v>0</v>
      </c>
      <c r="K12" s="136">
        <v>0</v>
      </c>
      <c r="L12" s="136">
        <v>0</v>
      </c>
      <c r="M12" s="136">
        <v>0</v>
      </c>
      <c r="N12" s="136">
        <v>0</v>
      </c>
      <c r="O12" s="132">
        <v>21161</v>
      </c>
      <c r="P12" s="132" t="s">
        <v>876</v>
      </c>
      <c r="Q12" s="134">
        <f t="shared" si="3"/>
        <v>0</v>
      </c>
      <c r="R12" s="137">
        <v>0</v>
      </c>
      <c r="S12" s="137">
        <v>0</v>
      </c>
      <c r="T12" s="137">
        <v>0</v>
      </c>
      <c r="U12" s="137">
        <v>0</v>
      </c>
      <c r="V12" s="137">
        <v>0</v>
      </c>
      <c r="W12" s="137">
        <v>0</v>
      </c>
      <c r="X12" s="137">
        <v>0</v>
      </c>
      <c r="Y12" s="137">
        <v>0</v>
      </c>
      <c r="Z12" s="137">
        <v>0</v>
      </c>
      <c r="AA12" s="137">
        <v>0</v>
      </c>
      <c r="AB12" s="137">
        <v>0</v>
      </c>
    </row>
    <row r="13" s="121" customFormat="1" ht="17.1" customHeight="1" spans="1:28">
      <c r="A13" s="132"/>
      <c r="B13" s="132" t="s">
        <v>877</v>
      </c>
      <c r="C13" s="135">
        <f t="shared" si="2"/>
        <v>0</v>
      </c>
      <c r="D13" s="136">
        <v>0</v>
      </c>
      <c r="E13" s="136">
        <v>0</v>
      </c>
      <c r="F13" s="136">
        <v>0</v>
      </c>
      <c r="G13" s="136">
        <v>0</v>
      </c>
      <c r="H13" s="136">
        <v>0</v>
      </c>
      <c r="I13" s="136">
        <v>0</v>
      </c>
      <c r="J13" s="136">
        <v>0</v>
      </c>
      <c r="K13" s="136">
        <v>0</v>
      </c>
      <c r="L13" s="136">
        <v>0</v>
      </c>
      <c r="M13" s="136">
        <v>0</v>
      </c>
      <c r="N13" s="136">
        <v>0</v>
      </c>
      <c r="O13" s="132"/>
      <c r="P13" s="132" t="s">
        <v>878</v>
      </c>
      <c r="Q13" s="134">
        <f t="shared" si="3"/>
        <v>0</v>
      </c>
      <c r="R13" s="137">
        <v>0</v>
      </c>
      <c r="S13" s="137">
        <v>0</v>
      </c>
      <c r="T13" s="137">
        <v>0</v>
      </c>
      <c r="U13" s="137">
        <v>0</v>
      </c>
      <c r="V13" s="137">
        <v>0</v>
      </c>
      <c r="W13" s="137">
        <v>0</v>
      </c>
      <c r="X13" s="137">
        <v>0</v>
      </c>
      <c r="Y13" s="137">
        <v>0</v>
      </c>
      <c r="Z13" s="137">
        <v>0</v>
      </c>
      <c r="AA13" s="137">
        <v>0</v>
      </c>
      <c r="AB13" s="137">
        <v>0</v>
      </c>
    </row>
    <row r="14" s="121" customFormat="1" ht="16.9" customHeight="1" spans="1:28">
      <c r="A14" s="132"/>
      <c r="B14" s="132" t="s">
        <v>879</v>
      </c>
      <c r="C14" s="135">
        <f t="shared" si="2"/>
        <v>14408</v>
      </c>
      <c r="D14" s="136">
        <v>14408</v>
      </c>
      <c r="E14" s="136">
        <v>0</v>
      </c>
      <c r="F14" s="136">
        <v>0</v>
      </c>
      <c r="G14" s="136">
        <v>0</v>
      </c>
      <c r="H14" s="136">
        <v>0</v>
      </c>
      <c r="I14" s="136">
        <v>0</v>
      </c>
      <c r="J14" s="136">
        <v>0</v>
      </c>
      <c r="K14" s="136">
        <v>0</v>
      </c>
      <c r="L14" s="136">
        <v>0</v>
      </c>
      <c r="M14" s="136">
        <v>0</v>
      </c>
      <c r="N14" s="136">
        <v>0</v>
      </c>
      <c r="O14" s="132"/>
      <c r="P14" s="132" t="s">
        <v>880</v>
      </c>
      <c r="Q14" s="134">
        <f t="shared" si="3"/>
        <v>11767</v>
      </c>
      <c r="R14" s="137">
        <v>11767</v>
      </c>
      <c r="S14" s="137">
        <v>0</v>
      </c>
      <c r="T14" s="137">
        <v>0</v>
      </c>
      <c r="U14" s="137">
        <v>0</v>
      </c>
      <c r="V14" s="137">
        <v>0</v>
      </c>
      <c r="W14" s="137">
        <v>0</v>
      </c>
      <c r="X14" s="137">
        <v>0</v>
      </c>
      <c r="Y14" s="137">
        <v>0</v>
      </c>
      <c r="Z14" s="137">
        <v>0</v>
      </c>
      <c r="AA14" s="137">
        <v>0</v>
      </c>
      <c r="AB14" s="137">
        <v>0</v>
      </c>
    </row>
    <row r="15" s="121" customFormat="1" ht="16.9" customHeight="1" spans="1:28">
      <c r="A15" s="132">
        <v>1030147</v>
      </c>
      <c r="B15" s="132" t="s">
        <v>881</v>
      </c>
      <c r="C15" s="135">
        <f t="shared" si="2"/>
        <v>0</v>
      </c>
      <c r="D15" s="136">
        <v>0</v>
      </c>
      <c r="E15" s="136">
        <v>0</v>
      </c>
      <c r="F15" s="136">
        <v>0</v>
      </c>
      <c r="G15" s="136">
        <v>0</v>
      </c>
      <c r="H15" s="136">
        <v>0</v>
      </c>
      <c r="I15" s="136">
        <v>0</v>
      </c>
      <c r="J15" s="136">
        <v>0</v>
      </c>
      <c r="K15" s="136">
        <v>0</v>
      </c>
      <c r="L15" s="136">
        <v>0</v>
      </c>
      <c r="M15" s="136">
        <v>0</v>
      </c>
      <c r="N15" s="136">
        <v>0</v>
      </c>
      <c r="O15" s="132"/>
      <c r="P15" s="132" t="s">
        <v>882</v>
      </c>
      <c r="Q15" s="134">
        <f t="shared" si="3"/>
        <v>900</v>
      </c>
      <c r="R15" s="137">
        <v>900</v>
      </c>
      <c r="S15" s="137">
        <v>0</v>
      </c>
      <c r="T15" s="137">
        <v>0</v>
      </c>
      <c r="U15" s="137">
        <v>0</v>
      </c>
      <c r="V15" s="137">
        <v>0</v>
      </c>
      <c r="W15" s="137">
        <v>0</v>
      </c>
      <c r="X15" s="137">
        <v>0</v>
      </c>
      <c r="Y15" s="137">
        <v>0</v>
      </c>
      <c r="Z15" s="137">
        <v>0</v>
      </c>
      <c r="AA15" s="137">
        <v>0</v>
      </c>
      <c r="AB15" s="137">
        <v>0</v>
      </c>
    </row>
    <row r="16" s="121" customFormat="1" ht="16.9" customHeight="1" spans="1:28">
      <c r="A16" s="132">
        <v>1030156</v>
      </c>
      <c r="B16" s="132" t="s">
        <v>883</v>
      </c>
      <c r="C16" s="135">
        <f t="shared" si="2"/>
        <v>0</v>
      </c>
      <c r="D16" s="136">
        <v>0</v>
      </c>
      <c r="E16" s="136">
        <v>0</v>
      </c>
      <c r="F16" s="136">
        <v>0</v>
      </c>
      <c r="G16" s="136">
        <v>0</v>
      </c>
      <c r="H16" s="136">
        <v>0</v>
      </c>
      <c r="I16" s="136">
        <v>0</v>
      </c>
      <c r="J16" s="136">
        <v>0</v>
      </c>
      <c r="K16" s="136">
        <v>0</v>
      </c>
      <c r="L16" s="136">
        <v>0</v>
      </c>
      <c r="M16" s="136">
        <v>0</v>
      </c>
      <c r="N16" s="136">
        <v>0</v>
      </c>
      <c r="O16" s="132"/>
      <c r="P16" s="132" t="s">
        <v>884</v>
      </c>
      <c r="Q16" s="134">
        <f t="shared" si="3"/>
        <v>108</v>
      </c>
      <c r="R16" s="137">
        <v>108</v>
      </c>
      <c r="S16" s="137">
        <v>0</v>
      </c>
      <c r="T16" s="137">
        <v>0</v>
      </c>
      <c r="U16" s="137">
        <v>0</v>
      </c>
      <c r="V16" s="137">
        <v>0</v>
      </c>
      <c r="W16" s="137">
        <v>0</v>
      </c>
      <c r="X16" s="137">
        <v>0</v>
      </c>
      <c r="Y16" s="137">
        <v>0</v>
      </c>
      <c r="Z16" s="137">
        <v>0</v>
      </c>
      <c r="AA16" s="137">
        <v>0</v>
      </c>
      <c r="AB16" s="137">
        <v>0</v>
      </c>
    </row>
    <row r="17" s="121" customFormat="1" ht="16.9" customHeight="1" spans="1:28">
      <c r="A17" s="132">
        <v>1030178</v>
      </c>
      <c r="B17" s="132" t="s">
        <v>885</v>
      </c>
      <c r="C17" s="135">
        <f t="shared" si="2"/>
        <v>0</v>
      </c>
      <c r="D17" s="136">
        <v>0</v>
      </c>
      <c r="E17" s="136">
        <v>0</v>
      </c>
      <c r="F17" s="136">
        <v>0</v>
      </c>
      <c r="G17" s="136">
        <v>0</v>
      </c>
      <c r="H17" s="136">
        <v>0</v>
      </c>
      <c r="I17" s="136">
        <v>0</v>
      </c>
      <c r="J17" s="136">
        <v>0</v>
      </c>
      <c r="K17" s="136">
        <v>0</v>
      </c>
      <c r="L17" s="136">
        <v>0</v>
      </c>
      <c r="M17" s="136">
        <v>0</v>
      </c>
      <c r="N17" s="136">
        <v>0</v>
      </c>
      <c r="O17" s="132"/>
      <c r="P17" s="132" t="s">
        <v>886</v>
      </c>
      <c r="Q17" s="134">
        <f t="shared" si="3"/>
        <v>1633</v>
      </c>
      <c r="R17" s="137">
        <v>1633</v>
      </c>
      <c r="S17" s="137">
        <v>0</v>
      </c>
      <c r="T17" s="137">
        <v>0</v>
      </c>
      <c r="U17" s="137">
        <v>0</v>
      </c>
      <c r="V17" s="137">
        <v>0</v>
      </c>
      <c r="W17" s="137">
        <v>0</v>
      </c>
      <c r="X17" s="137">
        <v>0</v>
      </c>
      <c r="Y17" s="137">
        <v>0</v>
      </c>
      <c r="Z17" s="137">
        <v>0</v>
      </c>
      <c r="AA17" s="137">
        <v>0</v>
      </c>
      <c r="AB17" s="137">
        <v>0</v>
      </c>
    </row>
    <row r="18" s="121" customFormat="1" ht="16.9" customHeight="1" spans="1:28">
      <c r="A18" s="132">
        <v>1030150</v>
      </c>
      <c r="B18" s="132" t="s">
        <v>887</v>
      </c>
      <c r="C18" s="135">
        <f t="shared" si="2"/>
        <v>0</v>
      </c>
      <c r="D18" s="136">
        <v>0</v>
      </c>
      <c r="E18" s="136">
        <v>0</v>
      </c>
      <c r="F18" s="136">
        <v>0</v>
      </c>
      <c r="G18" s="136">
        <v>0</v>
      </c>
      <c r="H18" s="136">
        <v>0</v>
      </c>
      <c r="I18" s="136">
        <v>0</v>
      </c>
      <c r="J18" s="136">
        <v>0</v>
      </c>
      <c r="K18" s="136">
        <v>0</v>
      </c>
      <c r="L18" s="136">
        <v>0</v>
      </c>
      <c r="M18" s="136">
        <v>0</v>
      </c>
      <c r="N18" s="136">
        <v>0</v>
      </c>
      <c r="O18" s="132"/>
      <c r="P18" s="132" t="s">
        <v>888</v>
      </c>
      <c r="Q18" s="134">
        <f t="shared" si="3"/>
        <v>0</v>
      </c>
      <c r="R18" s="137">
        <v>0</v>
      </c>
      <c r="S18" s="137">
        <v>0</v>
      </c>
      <c r="T18" s="137">
        <v>0</v>
      </c>
      <c r="U18" s="137">
        <v>0</v>
      </c>
      <c r="V18" s="137">
        <v>0</v>
      </c>
      <c r="W18" s="137">
        <v>0</v>
      </c>
      <c r="X18" s="137">
        <v>0</v>
      </c>
      <c r="Y18" s="137">
        <v>0</v>
      </c>
      <c r="Z18" s="137">
        <v>0</v>
      </c>
      <c r="AA18" s="137">
        <v>0</v>
      </c>
      <c r="AB18" s="137">
        <v>0</v>
      </c>
    </row>
    <row r="19" s="121" customFormat="1" ht="16.9" customHeight="1" spans="1:28">
      <c r="A19" s="132">
        <v>1030152</v>
      </c>
      <c r="B19" s="132" t="s">
        <v>889</v>
      </c>
      <c r="C19" s="135">
        <f t="shared" si="2"/>
        <v>0</v>
      </c>
      <c r="D19" s="136">
        <v>0</v>
      </c>
      <c r="E19" s="136">
        <v>0</v>
      </c>
      <c r="F19" s="136">
        <v>0</v>
      </c>
      <c r="G19" s="136">
        <v>0</v>
      </c>
      <c r="H19" s="136">
        <v>0</v>
      </c>
      <c r="I19" s="136">
        <v>0</v>
      </c>
      <c r="J19" s="136">
        <v>0</v>
      </c>
      <c r="K19" s="136">
        <v>0</v>
      </c>
      <c r="L19" s="136">
        <v>0</v>
      </c>
      <c r="M19" s="136">
        <v>0</v>
      </c>
      <c r="N19" s="136">
        <v>0</v>
      </c>
      <c r="O19" s="132">
        <v>21367</v>
      </c>
      <c r="P19" s="132" t="s">
        <v>890</v>
      </c>
      <c r="Q19" s="134">
        <f t="shared" si="3"/>
        <v>0</v>
      </c>
      <c r="R19" s="137">
        <v>0</v>
      </c>
      <c r="S19" s="137">
        <v>0</v>
      </c>
      <c r="T19" s="137">
        <v>0</v>
      </c>
      <c r="U19" s="137">
        <v>0</v>
      </c>
      <c r="V19" s="137">
        <v>0</v>
      </c>
      <c r="W19" s="137">
        <v>0</v>
      </c>
      <c r="X19" s="137">
        <v>0</v>
      </c>
      <c r="Y19" s="137">
        <v>0</v>
      </c>
      <c r="Z19" s="137">
        <v>0</v>
      </c>
      <c r="AA19" s="137">
        <v>0</v>
      </c>
      <c r="AB19" s="137">
        <v>0</v>
      </c>
    </row>
    <row r="20" s="121" customFormat="1" ht="16.9" customHeight="1" spans="1:28">
      <c r="A20" s="132">
        <v>1030158</v>
      </c>
      <c r="B20" s="132" t="s">
        <v>891</v>
      </c>
      <c r="C20" s="135">
        <f t="shared" si="2"/>
        <v>10</v>
      </c>
      <c r="D20" s="136">
        <v>10</v>
      </c>
      <c r="E20" s="136">
        <v>0</v>
      </c>
      <c r="F20" s="136">
        <v>0</v>
      </c>
      <c r="G20" s="136">
        <v>0</v>
      </c>
      <c r="H20" s="136">
        <v>0</v>
      </c>
      <c r="I20" s="136">
        <v>0</v>
      </c>
      <c r="J20" s="136">
        <v>0</v>
      </c>
      <c r="K20" s="136">
        <v>0</v>
      </c>
      <c r="L20" s="136">
        <v>0</v>
      </c>
      <c r="M20" s="136">
        <v>0</v>
      </c>
      <c r="N20" s="136">
        <v>0</v>
      </c>
      <c r="O20" s="132"/>
      <c r="P20" s="132" t="s">
        <v>892</v>
      </c>
      <c r="Q20" s="134">
        <f t="shared" si="3"/>
        <v>10</v>
      </c>
      <c r="R20" s="137">
        <v>10</v>
      </c>
      <c r="S20" s="137">
        <v>0</v>
      </c>
      <c r="T20" s="137">
        <v>0</v>
      </c>
      <c r="U20" s="137">
        <v>0</v>
      </c>
      <c r="V20" s="137">
        <v>0</v>
      </c>
      <c r="W20" s="137">
        <v>0</v>
      </c>
      <c r="X20" s="137">
        <v>0</v>
      </c>
      <c r="Y20" s="137">
        <v>0</v>
      </c>
      <c r="Z20" s="137">
        <v>0</v>
      </c>
      <c r="AA20" s="137">
        <v>0</v>
      </c>
      <c r="AB20" s="137">
        <v>0</v>
      </c>
    </row>
    <row r="21" s="121" customFormat="1" ht="16.9" customHeight="1" spans="1:28">
      <c r="A21" s="132"/>
      <c r="B21" s="132" t="s">
        <v>893</v>
      </c>
      <c r="C21" s="135">
        <f t="shared" si="2"/>
        <v>0</v>
      </c>
      <c r="D21" s="136">
        <v>0</v>
      </c>
      <c r="E21" s="136">
        <v>0</v>
      </c>
      <c r="F21" s="136">
        <v>0</v>
      </c>
      <c r="G21" s="136">
        <v>0</v>
      </c>
      <c r="H21" s="136">
        <v>0</v>
      </c>
      <c r="I21" s="136">
        <v>0</v>
      </c>
      <c r="J21" s="136">
        <v>0</v>
      </c>
      <c r="K21" s="136">
        <v>0</v>
      </c>
      <c r="L21" s="136">
        <v>0</v>
      </c>
      <c r="M21" s="136">
        <v>0</v>
      </c>
      <c r="N21" s="136">
        <v>0</v>
      </c>
      <c r="O21" s="132"/>
      <c r="P21" s="132" t="s">
        <v>894</v>
      </c>
      <c r="Q21" s="134">
        <f t="shared" si="3"/>
        <v>0</v>
      </c>
      <c r="R21" s="137">
        <v>0</v>
      </c>
      <c r="S21" s="137">
        <v>0</v>
      </c>
      <c r="T21" s="137">
        <v>0</v>
      </c>
      <c r="U21" s="137">
        <v>0</v>
      </c>
      <c r="V21" s="137">
        <v>0</v>
      </c>
      <c r="W21" s="137">
        <v>0</v>
      </c>
      <c r="X21" s="137">
        <v>0</v>
      </c>
      <c r="Y21" s="137">
        <v>0</v>
      </c>
      <c r="Z21" s="137">
        <v>0</v>
      </c>
      <c r="AA21" s="137">
        <v>0</v>
      </c>
      <c r="AB21" s="137">
        <v>0</v>
      </c>
    </row>
    <row r="22" s="121" customFormat="1" ht="16.9" customHeight="1" spans="1:28">
      <c r="A22" s="132"/>
      <c r="B22" s="132" t="s">
        <v>895</v>
      </c>
      <c r="C22" s="135">
        <f t="shared" si="2"/>
        <v>0</v>
      </c>
      <c r="D22" s="136">
        <v>0</v>
      </c>
      <c r="E22" s="136">
        <v>0</v>
      </c>
      <c r="F22" s="136">
        <v>0</v>
      </c>
      <c r="G22" s="136">
        <v>0</v>
      </c>
      <c r="H22" s="136">
        <v>0</v>
      </c>
      <c r="I22" s="136">
        <v>0</v>
      </c>
      <c r="J22" s="136">
        <v>0</v>
      </c>
      <c r="K22" s="136">
        <v>0</v>
      </c>
      <c r="L22" s="136">
        <v>0</v>
      </c>
      <c r="M22" s="136">
        <v>0</v>
      </c>
      <c r="N22" s="136">
        <v>0</v>
      </c>
      <c r="O22" s="132"/>
      <c r="P22" s="132" t="s">
        <v>896</v>
      </c>
      <c r="Q22" s="134">
        <f t="shared" si="3"/>
        <v>0</v>
      </c>
      <c r="R22" s="137">
        <v>0</v>
      </c>
      <c r="S22" s="137">
        <v>0</v>
      </c>
      <c r="T22" s="137">
        <v>0</v>
      </c>
      <c r="U22" s="137">
        <v>0</v>
      </c>
      <c r="V22" s="137">
        <v>0</v>
      </c>
      <c r="W22" s="137">
        <v>0</v>
      </c>
      <c r="X22" s="137">
        <v>0</v>
      </c>
      <c r="Y22" s="137">
        <v>0</v>
      </c>
      <c r="Z22" s="137">
        <v>0</v>
      </c>
      <c r="AA22" s="137">
        <v>0</v>
      </c>
      <c r="AB22" s="137">
        <v>0</v>
      </c>
    </row>
    <row r="23" s="121" customFormat="1" ht="16.9" customHeight="1" spans="1:28">
      <c r="A23" s="132">
        <v>1030115</v>
      </c>
      <c r="B23" s="132" t="s">
        <v>897</v>
      </c>
      <c r="C23" s="135">
        <f t="shared" si="2"/>
        <v>0</v>
      </c>
      <c r="D23" s="136">
        <v>0</v>
      </c>
      <c r="E23" s="136">
        <v>0</v>
      </c>
      <c r="F23" s="136">
        <v>0</v>
      </c>
      <c r="G23" s="136">
        <v>0</v>
      </c>
      <c r="H23" s="136">
        <v>0</v>
      </c>
      <c r="I23" s="136">
        <v>0</v>
      </c>
      <c r="J23" s="136">
        <v>0</v>
      </c>
      <c r="K23" s="136">
        <v>0</v>
      </c>
      <c r="L23" s="136">
        <v>0</v>
      </c>
      <c r="M23" s="136">
        <v>0</v>
      </c>
      <c r="N23" s="136">
        <v>0</v>
      </c>
      <c r="O23" s="132"/>
      <c r="P23" s="132" t="s">
        <v>898</v>
      </c>
      <c r="Q23" s="134">
        <f t="shared" si="3"/>
        <v>0</v>
      </c>
      <c r="R23" s="137">
        <v>0</v>
      </c>
      <c r="S23" s="137">
        <v>0</v>
      </c>
      <c r="T23" s="137">
        <v>0</v>
      </c>
      <c r="U23" s="137">
        <v>0</v>
      </c>
      <c r="V23" s="137">
        <v>0</v>
      </c>
      <c r="W23" s="137">
        <v>0</v>
      </c>
      <c r="X23" s="137">
        <v>0</v>
      </c>
      <c r="Y23" s="137">
        <v>0</v>
      </c>
      <c r="Z23" s="137">
        <v>0</v>
      </c>
      <c r="AA23" s="137">
        <v>0</v>
      </c>
      <c r="AB23" s="137">
        <v>0</v>
      </c>
    </row>
    <row r="24" s="121" customFormat="1" ht="16.9" customHeight="1" spans="1:28">
      <c r="A24" s="132">
        <v>1030106</v>
      </c>
      <c r="B24" s="132" t="s">
        <v>899</v>
      </c>
      <c r="C24" s="135">
        <f t="shared" si="2"/>
        <v>0</v>
      </c>
      <c r="D24" s="136">
        <v>0</v>
      </c>
      <c r="E24" s="136">
        <v>0</v>
      </c>
      <c r="F24" s="136">
        <v>0</v>
      </c>
      <c r="G24" s="136">
        <v>0</v>
      </c>
      <c r="H24" s="136">
        <v>0</v>
      </c>
      <c r="I24" s="136">
        <v>0</v>
      </c>
      <c r="J24" s="136">
        <v>0</v>
      </c>
      <c r="K24" s="136">
        <v>0</v>
      </c>
      <c r="L24" s="136">
        <v>0</v>
      </c>
      <c r="M24" s="136">
        <v>0</v>
      </c>
      <c r="N24" s="136">
        <v>0</v>
      </c>
      <c r="O24" s="132">
        <v>21464</v>
      </c>
      <c r="P24" s="132" t="s">
        <v>900</v>
      </c>
      <c r="Q24" s="134">
        <f t="shared" si="3"/>
        <v>0</v>
      </c>
      <c r="R24" s="137">
        <v>0</v>
      </c>
      <c r="S24" s="137">
        <v>0</v>
      </c>
      <c r="T24" s="137">
        <v>0</v>
      </c>
      <c r="U24" s="137">
        <v>0</v>
      </c>
      <c r="V24" s="137">
        <v>0</v>
      </c>
      <c r="W24" s="137">
        <v>0</v>
      </c>
      <c r="X24" s="137">
        <v>0</v>
      </c>
      <c r="Y24" s="137">
        <v>0</v>
      </c>
      <c r="Z24" s="137">
        <v>0</v>
      </c>
      <c r="AA24" s="137">
        <v>0</v>
      </c>
      <c r="AB24" s="137">
        <v>0</v>
      </c>
    </row>
    <row r="25" s="121" customFormat="1" ht="16.9" customHeight="1" spans="1:28">
      <c r="A25" s="132">
        <v>1030171</v>
      </c>
      <c r="B25" s="132" t="s">
        <v>901</v>
      </c>
      <c r="C25" s="135">
        <f t="shared" si="2"/>
        <v>0</v>
      </c>
      <c r="D25" s="136">
        <v>0</v>
      </c>
      <c r="E25" s="136">
        <v>0</v>
      </c>
      <c r="F25" s="136">
        <v>0</v>
      </c>
      <c r="G25" s="136">
        <v>0</v>
      </c>
      <c r="H25" s="136">
        <v>0</v>
      </c>
      <c r="I25" s="136">
        <v>0</v>
      </c>
      <c r="J25" s="136">
        <v>0</v>
      </c>
      <c r="K25" s="136">
        <v>0</v>
      </c>
      <c r="L25" s="136">
        <v>0</v>
      </c>
      <c r="M25" s="136">
        <v>0</v>
      </c>
      <c r="N25" s="136">
        <v>0</v>
      </c>
      <c r="O25" s="132">
        <v>21468</v>
      </c>
      <c r="P25" s="132" t="s">
        <v>902</v>
      </c>
      <c r="Q25" s="134">
        <f t="shared" si="3"/>
        <v>0</v>
      </c>
      <c r="R25" s="137">
        <v>0</v>
      </c>
      <c r="S25" s="137">
        <v>0</v>
      </c>
      <c r="T25" s="137">
        <v>0</v>
      </c>
      <c r="U25" s="137">
        <v>0</v>
      </c>
      <c r="V25" s="137">
        <v>0</v>
      </c>
      <c r="W25" s="137">
        <v>0</v>
      </c>
      <c r="X25" s="137">
        <v>0</v>
      </c>
      <c r="Y25" s="137">
        <v>0</v>
      </c>
      <c r="Z25" s="137">
        <v>0</v>
      </c>
      <c r="AA25" s="137">
        <v>0</v>
      </c>
      <c r="AB25" s="137">
        <v>0</v>
      </c>
    </row>
    <row r="26" s="121" customFormat="1" ht="16.9" customHeight="1" spans="1:28">
      <c r="A26" s="132">
        <v>1030110</v>
      </c>
      <c r="B26" s="132" t="s">
        <v>903</v>
      </c>
      <c r="C26" s="135">
        <f t="shared" si="2"/>
        <v>0</v>
      </c>
      <c r="D26" s="136">
        <v>0</v>
      </c>
      <c r="E26" s="136">
        <v>0</v>
      </c>
      <c r="F26" s="136">
        <v>0</v>
      </c>
      <c r="G26" s="136">
        <v>0</v>
      </c>
      <c r="H26" s="136">
        <v>0</v>
      </c>
      <c r="I26" s="136">
        <v>0</v>
      </c>
      <c r="J26" s="136">
        <v>0</v>
      </c>
      <c r="K26" s="136">
        <v>0</v>
      </c>
      <c r="L26" s="136">
        <v>0</v>
      </c>
      <c r="M26" s="136">
        <v>0</v>
      </c>
      <c r="N26" s="136">
        <v>0</v>
      </c>
      <c r="O26" s="132">
        <v>21469</v>
      </c>
      <c r="P26" s="132" t="s">
        <v>904</v>
      </c>
      <c r="Q26" s="134">
        <f t="shared" si="3"/>
        <v>0</v>
      </c>
      <c r="R26" s="137">
        <v>0</v>
      </c>
      <c r="S26" s="137">
        <v>0</v>
      </c>
      <c r="T26" s="137">
        <v>0</v>
      </c>
      <c r="U26" s="137">
        <v>0</v>
      </c>
      <c r="V26" s="137">
        <v>0</v>
      </c>
      <c r="W26" s="137">
        <v>0</v>
      </c>
      <c r="X26" s="137">
        <v>0</v>
      </c>
      <c r="Y26" s="137">
        <v>0</v>
      </c>
      <c r="Z26" s="137">
        <v>0</v>
      </c>
      <c r="AA26" s="137">
        <v>0</v>
      </c>
      <c r="AB26" s="137">
        <v>0</v>
      </c>
    </row>
    <row r="27" s="121" customFormat="1" ht="16.9" customHeight="1" spans="1:28">
      <c r="A27" s="132">
        <v>1030102</v>
      </c>
      <c r="B27" s="132" t="s">
        <v>905</v>
      </c>
      <c r="C27" s="135">
        <f t="shared" si="2"/>
        <v>0</v>
      </c>
      <c r="D27" s="136">
        <v>0</v>
      </c>
      <c r="E27" s="136">
        <v>0</v>
      </c>
      <c r="F27" s="136">
        <v>0</v>
      </c>
      <c r="G27" s="136">
        <v>0</v>
      </c>
      <c r="H27" s="136">
        <v>0</v>
      </c>
      <c r="I27" s="136">
        <v>0</v>
      </c>
      <c r="J27" s="136">
        <v>0</v>
      </c>
      <c r="K27" s="136">
        <v>0</v>
      </c>
      <c r="L27" s="136">
        <v>0</v>
      </c>
      <c r="M27" s="136">
        <v>0</v>
      </c>
      <c r="N27" s="136">
        <v>0</v>
      </c>
      <c r="O27" s="132">
        <v>21562</v>
      </c>
      <c r="P27" s="132" t="s">
        <v>906</v>
      </c>
      <c r="Q27" s="134">
        <f t="shared" si="3"/>
        <v>0</v>
      </c>
      <c r="R27" s="137">
        <v>0</v>
      </c>
      <c r="S27" s="137">
        <v>0</v>
      </c>
      <c r="T27" s="137">
        <v>0</v>
      </c>
      <c r="U27" s="137">
        <v>0</v>
      </c>
      <c r="V27" s="137">
        <v>0</v>
      </c>
      <c r="W27" s="137">
        <v>0</v>
      </c>
      <c r="X27" s="137">
        <v>0</v>
      </c>
      <c r="Y27" s="137">
        <v>0</v>
      </c>
      <c r="Z27" s="137">
        <v>0</v>
      </c>
      <c r="AA27" s="137">
        <v>0</v>
      </c>
      <c r="AB27" s="137">
        <v>0</v>
      </c>
    </row>
    <row r="28" s="121" customFormat="1" ht="16.9" customHeight="1" spans="1:28">
      <c r="A28" s="132">
        <v>1030121</v>
      </c>
      <c r="B28" s="132" t="s">
        <v>907</v>
      </c>
      <c r="C28" s="135">
        <f t="shared" si="2"/>
        <v>0</v>
      </c>
      <c r="D28" s="136">
        <v>0</v>
      </c>
      <c r="E28" s="136">
        <v>0</v>
      </c>
      <c r="F28" s="136">
        <v>0</v>
      </c>
      <c r="G28" s="136">
        <v>0</v>
      </c>
      <c r="H28" s="136">
        <v>0</v>
      </c>
      <c r="I28" s="136">
        <v>0</v>
      </c>
      <c r="J28" s="136">
        <v>0</v>
      </c>
      <c r="K28" s="136">
        <v>0</v>
      </c>
      <c r="L28" s="136">
        <v>0</v>
      </c>
      <c r="M28" s="136">
        <v>0</v>
      </c>
      <c r="N28" s="136">
        <v>0</v>
      </c>
      <c r="O28" s="132">
        <v>21660</v>
      </c>
      <c r="P28" s="132" t="s">
        <v>908</v>
      </c>
      <c r="Q28" s="134">
        <f t="shared" si="3"/>
        <v>0</v>
      </c>
      <c r="R28" s="137">
        <v>0</v>
      </c>
      <c r="S28" s="137">
        <v>0</v>
      </c>
      <c r="T28" s="137">
        <v>0</v>
      </c>
      <c r="U28" s="137">
        <v>0</v>
      </c>
      <c r="V28" s="137">
        <v>0</v>
      </c>
      <c r="W28" s="137">
        <v>0</v>
      </c>
      <c r="X28" s="137">
        <v>0</v>
      </c>
      <c r="Y28" s="137">
        <v>0</v>
      </c>
      <c r="Z28" s="137">
        <v>0</v>
      </c>
      <c r="AA28" s="137">
        <v>0</v>
      </c>
      <c r="AB28" s="137">
        <v>0</v>
      </c>
    </row>
    <row r="29" s="121" customFormat="1" ht="16.9" customHeight="1" spans="1:28">
      <c r="A29" s="132">
        <v>1030153</v>
      </c>
      <c r="B29" s="132" t="s">
        <v>909</v>
      </c>
      <c r="C29" s="135">
        <f t="shared" si="2"/>
        <v>0</v>
      </c>
      <c r="D29" s="136">
        <v>0</v>
      </c>
      <c r="E29" s="136">
        <v>0</v>
      </c>
      <c r="F29" s="136">
        <v>0</v>
      </c>
      <c r="G29" s="136">
        <v>0</v>
      </c>
      <c r="H29" s="136">
        <v>0</v>
      </c>
      <c r="I29" s="136">
        <v>0</v>
      </c>
      <c r="J29" s="136">
        <v>0</v>
      </c>
      <c r="K29" s="136">
        <v>0</v>
      </c>
      <c r="L29" s="136">
        <v>0</v>
      </c>
      <c r="M29" s="136">
        <v>0</v>
      </c>
      <c r="N29" s="136">
        <v>0</v>
      </c>
      <c r="O29" s="132">
        <v>2170402</v>
      </c>
      <c r="P29" s="132" t="s">
        <v>910</v>
      </c>
      <c r="Q29" s="134">
        <f t="shared" si="3"/>
        <v>0</v>
      </c>
      <c r="R29" s="137">
        <v>0</v>
      </c>
      <c r="S29" s="137">
        <v>0</v>
      </c>
      <c r="T29" s="137">
        <v>0</v>
      </c>
      <c r="U29" s="137">
        <v>0</v>
      </c>
      <c r="V29" s="137">
        <v>0</v>
      </c>
      <c r="W29" s="137">
        <v>0</v>
      </c>
      <c r="X29" s="137">
        <v>0</v>
      </c>
      <c r="Y29" s="137">
        <v>0</v>
      </c>
      <c r="Z29" s="137">
        <v>0</v>
      </c>
      <c r="AA29" s="137">
        <v>0</v>
      </c>
      <c r="AB29" s="137">
        <v>0</v>
      </c>
    </row>
    <row r="30" s="121" customFormat="1" ht="16.9" customHeight="1" spans="1:28">
      <c r="A30" s="132">
        <v>1030154</v>
      </c>
      <c r="B30" s="132" t="s">
        <v>911</v>
      </c>
      <c r="C30" s="135">
        <f t="shared" si="2"/>
        <v>0</v>
      </c>
      <c r="D30" s="136">
        <v>0</v>
      </c>
      <c r="E30" s="136">
        <v>0</v>
      </c>
      <c r="F30" s="136">
        <v>0</v>
      </c>
      <c r="G30" s="136">
        <v>0</v>
      </c>
      <c r="H30" s="136">
        <v>0</v>
      </c>
      <c r="I30" s="136">
        <v>0</v>
      </c>
      <c r="J30" s="136">
        <v>0</v>
      </c>
      <c r="K30" s="136">
        <v>0</v>
      </c>
      <c r="L30" s="136">
        <v>0</v>
      </c>
      <c r="M30" s="136">
        <v>0</v>
      </c>
      <c r="N30" s="136">
        <v>0</v>
      </c>
      <c r="O30" s="132">
        <v>2170403</v>
      </c>
      <c r="P30" s="132" t="s">
        <v>912</v>
      </c>
      <c r="Q30" s="134">
        <f t="shared" si="3"/>
        <v>0</v>
      </c>
      <c r="R30" s="137">
        <v>0</v>
      </c>
      <c r="S30" s="137">
        <v>0</v>
      </c>
      <c r="T30" s="137">
        <v>0</v>
      </c>
      <c r="U30" s="137">
        <v>0</v>
      </c>
      <c r="V30" s="137">
        <v>0</v>
      </c>
      <c r="W30" s="137">
        <v>0</v>
      </c>
      <c r="X30" s="137">
        <v>0</v>
      </c>
      <c r="Y30" s="137">
        <v>0</v>
      </c>
      <c r="Z30" s="137">
        <v>0</v>
      </c>
      <c r="AA30" s="137">
        <v>0</v>
      </c>
      <c r="AB30" s="137">
        <v>0</v>
      </c>
    </row>
    <row r="31" s="121" customFormat="1" ht="16.9" customHeight="1" spans="1:28">
      <c r="A31" s="132">
        <v>1030180</v>
      </c>
      <c r="B31" s="132" t="s">
        <v>913</v>
      </c>
      <c r="C31" s="135">
        <f t="shared" si="2"/>
        <v>0</v>
      </c>
      <c r="D31" s="136">
        <v>0</v>
      </c>
      <c r="E31" s="136">
        <v>0</v>
      </c>
      <c r="F31" s="136">
        <v>0</v>
      </c>
      <c r="G31" s="136">
        <v>0</v>
      </c>
      <c r="H31" s="136">
        <v>0</v>
      </c>
      <c r="I31" s="136">
        <v>0</v>
      </c>
      <c r="J31" s="136">
        <v>0</v>
      </c>
      <c r="K31" s="136">
        <v>0</v>
      </c>
      <c r="L31" s="136">
        <v>0</v>
      </c>
      <c r="M31" s="136">
        <v>0</v>
      </c>
      <c r="N31" s="136">
        <v>0</v>
      </c>
      <c r="O31" s="132">
        <v>22908</v>
      </c>
      <c r="P31" s="132" t="s">
        <v>914</v>
      </c>
      <c r="Q31" s="134">
        <f t="shared" si="3"/>
        <v>0</v>
      </c>
      <c r="R31" s="137">
        <v>0</v>
      </c>
      <c r="S31" s="137">
        <v>0</v>
      </c>
      <c r="T31" s="137">
        <v>0</v>
      </c>
      <c r="U31" s="137">
        <v>0</v>
      </c>
      <c r="V31" s="137">
        <v>0</v>
      </c>
      <c r="W31" s="137">
        <v>0</v>
      </c>
      <c r="X31" s="137">
        <v>0</v>
      </c>
      <c r="Y31" s="137">
        <v>0</v>
      </c>
      <c r="Z31" s="137">
        <v>0</v>
      </c>
      <c r="AA31" s="137">
        <v>0</v>
      </c>
      <c r="AB31" s="137">
        <v>0</v>
      </c>
    </row>
    <row r="32" s="121" customFormat="1" ht="16.9" customHeight="1" spans="1:28">
      <c r="A32" s="132">
        <v>1030155</v>
      </c>
      <c r="B32" s="132" t="s">
        <v>915</v>
      </c>
      <c r="C32" s="135">
        <f t="shared" si="2"/>
        <v>969</v>
      </c>
      <c r="D32" s="136">
        <v>969</v>
      </c>
      <c r="E32" s="136">
        <v>0</v>
      </c>
      <c r="F32" s="136">
        <v>0</v>
      </c>
      <c r="G32" s="136">
        <v>0</v>
      </c>
      <c r="H32" s="136">
        <v>0</v>
      </c>
      <c r="I32" s="136">
        <v>0</v>
      </c>
      <c r="J32" s="136">
        <v>0</v>
      </c>
      <c r="K32" s="136">
        <v>0</v>
      </c>
      <c r="L32" s="136">
        <v>0</v>
      </c>
      <c r="M32" s="136">
        <v>0</v>
      </c>
      <c r="N32" s="136">
        <v>0</v>
      </c>
      <c r="O32" s="132"/>
      <c r="P32" s="132" t="s">
        <v>916</v>
      </c>
      <c r="Q32" s="134">
        <f t="shared" si="3"/>
        <v>969</v>
      </c>
      <c r="R32" s="137">
        <v>969</v>
      </c>
      <c r="S32" s="137">
        <v>0</v>
      </c>
      <c r="T32" s="137">
        <v>0</v>
      </c>
      <c r="U32" s="137">
        <v>0</v>
      </c>
      <c r="V32" s="137">
        <v>0</v>
      </c>
      <c r="W32" s="137">
        <v>0</v>
      </c>
      <c r="X32" s="137">
        <v>0</v>
      </c>
      <c r="Y32" s="137">
        <v>0</v>
      </c>
      <c r="Z32" s="137">
        <v>0</v>
      </c>
      <c r="AA32" s="137">
        <v>0</v>
      </c>
      <c r="AB32" s="137">
        <v>0</v>
      </c>
    </row>
    <row r="33" s="121" customFormat="1" ht="16.9" customHeight="1" spans="1:28">
      <c r="A33" s="132"/>
      <c r="B33" s="132" t="s">
        <v>917</v>
      </c>
      <c r="C33" s="135">
        <f t="shared" si="2"/>
        <v>0</v>
      </c>
      <c r="D33" s="136">
        <v>0</v>
      </c>
      <c r="E33" s="136">
        <v>0</v>
      </c>
      <c r="F33" s="136">
        <v>0</v>
      </c>
      <c r="G33" s="136">
        <v>0</v>
      </c>
      <c r="H33" s="136">
        <v>0</v>
      </c>
      <c r="I33" s="136">
        <v>0</v>
      </c>
      <c r="J33" s="136">
        <v>0</v>
      </c>
      <c r="K33" s="136">
        <v>0</v>
      </c>
      <c r="L33" s="136">
        <v>0</v>
      </c>
      <c r="M33" s="136">
        <v>0</v>
      </c>
      <c r="N33" s="136">
        <v>0</v>
      </c>
      <c r="O33" s="132"/>
      <c r="P33" s="132" t="s">
        <v>918</v>
      </c>
      <c r="Q33" s="134">
        <f t="shared" si="3"/>
        <v>0</v>
      </c>
      <c r="R33" s="137">
        <v>0</v>
      </c>
      <c r="S33" s="137">
        <v>0</v>
      </c>
      <c r="T33" s="137">
        <v>0</v>
      </c>
      <c r="U33" s="137">
        <v>0</v>
      </c>
      <c r="V33" s="137">
        <v>0</v>
      </c>
      <c r="W33" s="137">
        <v>0</v>
      </c>
      <c r="X33" s="137">
        <v>0</v>
      </c>
      <c r="Y33" s="137">
        <v>0</v>
      </c>
      <c r="Z33" s="137">
        <v>0</v>
      </c>
      <c r="AA33" s="137">
        <v>0</v>
      </c>
      <c r="AB33" s="137">
        <v>0</v>
      </c>
    </row>
  </sheetData>
  <mergeCells count="31">
    <mergeCell ref="A1:AB1"/>
    <mergeCell ref="A2:AB2"/>
    <mergeCell ref="A3:A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74"/>
  <sheetViews>
    <sheetView showGridLines="0" showZeros="0" view="pageBreakPreview" zoomScaleNormal="100" workbookViewId="0">
      <pane xSplit="2" ySplit="3" topLeftCell="C4" activePane="bottomRight" state="frozen"/>
      <selection/>
      <selection pane="topRight"/>
      <selection pane="bottomLeft"/>
      <selection pane="bottomRight" activeCell="B7" sqref="B7"/>
    </sheetView>
  </sheetViews>
  <sheetFormatPr defaultColWidth="9" defaultRowHeight="15.75" outlineLevelCol="7"/>
  <cols>
    <col min="1" max="1" width="4.375" style="97" customWidth="1"/>
    <col min="2" max="2" width="37" style="97" customWidth="1"/>
    <col min="3" max="3" width="11.625" style="97" customWidth="1"/>
    <col min="4" max="4" width="11.875" style="97" customWidth="1"/>
    <col min="5" max="5" width="10.375" style="97" customWidth="1"/>
    <col min="6" max="6" width="13.125" style="97" hidden="1" customWidth="1"/>
    <col min="7" max="7" width="10.25" style="97" customWidth="1"/>
    <col min="8" max="16384" width="9" style="97"/>
  </cols>
  <sheetData>
    <row r="1" s="93" customFormat="1" ht="17.25" customHeight="1" spans="2:7">
      <c r="B1" s="98" t="s">
        <v>919</v>
      </c>
      <c r="C1" s="98"/>
      <c r="D1" s="98"/>
      <c r="E1" s="98"/>
      <c r="F1" s="98"/>
      <c r="G1" s="98"/>
    </row>
    <row r="2" s="94" customFormat="1" ht="18" customHeight="1" spans="2:7">
      <c r="B2" s="99" t="s">
        <v>920</v>
      </c>
      <c r="C2" s="99"/>
      <c r="D2" s="100"/>
      <c r="E2" s="100"/>
      <c r="F2" s="100"/>
      <c r="G2" s="100" t="s">
        <v>26</v>
      </c>
    </row>
    <row r="3" ht="34.5" customHeight="1" spans="1:8">
      <c r="A3" s="101"/>
      <c r="B3" s="102" t="s">
        <v>921</v>
      </c>
      <c r="C3" s="103" t="s">
        <v>28</v>
      </c>
      <c r="D3" s="103" t="s">
        <v>60</v>
      </c>
      <c r="E3" s="103" t="s">
        <v>29</v>
      </c>
      <c r="F3" s="103" t="s">
        <v>922</v>
      </c>
      <c r="G3" s="104" t="s">
        <v>61</v>
      </c>
      <c r="H3" s="101"/>
    </row>
    <row r="4" s="95" customFormat="1" ht="18" customHeight="1" spans="2:7">
      <c r="B4" s="105" t="s">
        <v>845</v>
      </c>
      <c r="C4" s="106"/>
      <c r="D4" s="107"/>
      <c r="E4" s="106"/>
      <c r="F4" s="107" t="e">
        <f>E4/#REF!</f>
        <v>#REF!</v>
      </c>
      <c r="G4" s="108"/>
    </row>
    <row r="5" s="95" customFormat="1" ht="18" customHeight="1" spans="2:7">
      <c r="B5" s="109" t="s">
        <v>846</v>
      </c>
      <c r="C5" s="106"/>
      <c r="D5" s="107"/>
      <c r="E5" s="106"/>
      <c r="F5" s="107" t="e">
        <f>E5/#REF!</f>
        <v>#REF!</v>
      </c>
      <c r="G5" s="108"/>
    </row>
    <row r="6" s="96" customFormat="1" ht="18" customHeight="1" spans="1:7">
      <c r="A6" s="85" t="s">
        <v>923</v>
      </c>
      <c r="B6" s="110" t="s">
        <v>847</v>
      </c>
      <c r="C6" s="111"/>
      <c r="D6" s="112"/>
      <c r="E6" s="111"/>
      <c r="F6" s="111"/>
      <c r="G6" s="113"/>
    </row>
    <row r="7" s="96" customFormat="1" ht="18" customHeight="1" spans="1:7">
      <c r="A7" s="85" t="s">
        <v>923</v>
      </c>
      <c r="B7" s="110" t="s">
        <v>848</v>
      </c>
      <c r="C7" s="111">
        <v>65000</v>
      </c>
      <c r="D7" s="111">
        <v>16407</v>
      </c>
      <c r="E7" s="111">
        <v>16407</v>
      </c>
      <c r="F7" s="111"/>
      <c r="G7" s="113">
        <f>E7/D7</f>
        <v>1</v>
      </c>
    </row>
    <row r="8" s="96" customFormat="1" ht="18" customHeight="1" spans="1:7">
      <c r="A8" s="85" t="s">
        <v>923</v>
      </c>
      <c r="B8" s="110" t="s">
        <v>849</v>
      </c>
      <c r="C8" s="111"/>
      <c r="D8" s="111"/>
      <c r="E8" s="111"/>
      <c r="F8" s="111"/>
      <c r="G8" s="113"/>
    </row>
    <row r="9" s="95" customFormat="1" ht="18" customHeight="1" spans="2:7">
      <c r="B9" s="105" t="s">
        <v>850</v>
      </c>
      <c r="C9" s="106"/>
      <c r="D9" s="106"/>
      <c r="E9" s="106"/>
      <c r="F9" s="107" t="e">
        <f>E9/#REF!</f>
        <v>#REF!</v>
      </c>
      <c r="G9" s="113"/>
    </row>
    <row r="10" s="95" customFormat="1" ht="18" customHeight="1" spans="2:7">
      <c r="B10" s="109" t="s">
        <v>851</v>
      </c>
      <c r="C10" s="106"/>
      <c r="D10" s="106"/>
      <c r="E10" s="106"/>
      <c r="F10" s="107" t="e">
        <f>E10/#REF!</f>
        <v>#REF!</v>
      </c>
      <c r="G10" s="113"/>
    </row>
    <row r="11" s="96" customFormat="1" ht="18" customHeight="1" spans="1:7">
      <c r="A11" s="85" t="s">
        <v>923</v>
      </c>
      <c r="B11" s="110" t="s">
        <v>852</v>
      </c>
      <c r="C11" s="111"/>
      <c r="D11" s="111"/>
      <c r="E11" s="111"/>
      <c r="F11" s="111"/>
      <c r="G11" s="113"/>
    </row>
    <row r="12" s="96" customFormat="1" ht="18" customHeight="1" spans="1:7">
      <c r="A12" s="85" t="s">
        <v>923</v>
      </c>
      <c r="B12" s="110" t="s">
        <v>853</v>
      </c>
      <c r="C12" s="111"/>
      <c r="D12" s="111">
        <v>834</v>
      </c>
      <c r="E12" s="111">
        <v>834</v>
      </c>
      <c r="F12" s="111"/>
      <c r="G12" s="113"/>
    </row>
    <row r="13" s="96" customFormat="1" ht="18" customHeight="1" spans="1:7">
      <c r="A13" s="85" t="s">
        <v>923</v>
      </c>
      <c r="B13" s="110" t="s">
        <v>854</v>
      </c>
      <c r="C13" s="111"/>
      <c r="D13" s="112"/>
      <c r="E13" s="111"/>
      <c r="F13" s="111"/>
      <c r="G13" s="113"/>
    </row>
    <row r="14" s="96" customFormat="1" ht="18" customHeight="1" spans="1:7">
      <c r="A14" s="85" t="s">
        <v>923</v>
      </c>
      <c r="B14" s="110" t="s">
        <v>855</v>
      </c>
      <c r="C14" s="111"/>
      <c r="D14" s="112"/>
      <c r="E14" s="111"/>
      <c r="F14" s="111"/>
      <c r="G14" s="113"/>
    </row>
    <row r="15" s="96" customFormat="1" ht="18" customHeight="1" spans="1:7">
      <c r="A15" s="85" t="s">
        <v>923</v>
      </c>
      <c r="B15" s="114"/>
      <c r="C15" s="111"/>
      <c r="D15" s="112"/>
      <c r="E15" s="111"/>
      <c r="F15" s="111"/>
      <c r="G15" s="113"/>
    </row>
    <row r="16" s="95" customFormat="1" ht="18" customHeight="1" spans="2:7">
      <c r="B16" s="115" t="s">
        <v>924</v>
      </c>
      <c r="C16" s="106">
        <f>SUM(C4:C14)</f>
        <v>65000</v>
      </c>
      <c r="D16" s="106">
        <f>SUM(D4:D14)</f>
        <v>17241</v>
      </c>
      <c r="E16" s="106">
        <f>SUM(E4:E14)</f>
        <v>17241</v>
      </c>
      <c r="F16" s="106"/>
      <c r="G16" s="113">
        <f>E16/D16</f>
        <v>1</v>
      </c>
    </row>
    <row r="17" s="95" customFormat="1" ht="18" customHeight="1" spans="2:7">
      <c r="B17" s="116"/>
      <c r="C17" s="106"/>
      <c r="D17" s="107"/>
      <c r="E17" s="106"/>
      <c r="F17" s="106"/>
      <c r="G17" s="113"/>
    </row>
    <row r="18" s="96" customFormat="1" ht="18" customHeight="1" spans="1:7">
      <c r="A18" s="85" t="s">
        <v>923</v>
      </c>
      <c r="B18" s="117" t="s">
        <v>925</v>
      </c>
      <c r="C18" s="111"/>
      <c r="D18" s="112"/>
      <c r="E18" s="111"/>
      <c r="F18" s="111"/>
      <c r="G18" s="113"/>
    </row>
    <row r="19" s="95" customFormat="1" ht="18" customHeight="1" spans="2:7">
      <c r="B19" s="115" t="s">
        <v>926</v>
      </c>
      <c r="C19" s="106"/>
      <c r="D19" s="107"/>
      <c r="E19" s="106"/>
      <c r="F19" s="106"/>
      <c r="G19" s="113"/>
    </row>
    <row r="20" s="96" customFormat="1" ht="18" customHeight="1" spans="1:7">
      <c r="A20" s="85" t="s">
        <v>923</v>
      </c>
      <c r="B20" s="118" t="s">
        <v>839</v>
      </c>
      <c r="C20" s="111"/>
      <c r="D20" s="112"/>
      <c r="E20" s="111"/>
      <c r="F20" s="111"/>
      <c r="G20" s="113"/>
    </row>
    <row r="21" s="96" customFormat="1" ht="18" customHeight="1" spans="1:7">
      <c r="A21" s="85" t="s">
        <v>923</v>
      </c>
      <c r="B21" s="117" t="s">
        <v>927</v>
      </c>
      <c r="C21" s="111"/>
      <c r="D21" s="112"/>
      <c r="E21" s="111"/>
      <c r="F21" s="111"/>
      <c r="G21" s="113"/>
    </row>
    <row r="22" s="96" customFormat="1" ht="18" customHeight="1" spans="1:7">
      <c r="A22" s="85" t="s">
        <v>923</v>
      </c>
      <c r="B22" s="117" t="s">
        <v>928</v>
      </c>
      <c r="C22" s="119"/>
      <c r="D22" s="111">
        <v>8756</v>
      </c>
      <c r="E22" s="111">
        <v>8756</v>
      </c>
      <c r="F22" s="111"/>
      <c r="G22" s="113">
        <f>E22/D22</f>
        <v>1</v>
      </c>
    </row>
    <row r="23" s="96" customFormat="1" ht="18" customHeight="1" spans="1:7">
      <c r="A23" s="85" t="s">
        <v>923</v>
      </c>
      <c r="B23" s="117" t="s">
        <v>929</v>
      </c>
      <c r="C23" s="111">
        <v>65000</v>
      </c>
      <c r="D23" s="120">
        <v>25997</v>
      </c>
      <c r="E23" s="120">
        <v>25997</v>
      </c>
      <c r="F23" s="111"/>
      <c r="G23" s="113">
        <f>E23/D23</f>
        <v>1</v>
      </c>
    </row>
    <row r="24" s="95" customFormat="1" ht="18" customHeight="1" spans="2:7">
      <c r="B24" s="105"/>
      <c r="C24" s="106"/>
      <c r="D24" s="106"/>
      <c r="E24" s="106"/>
      <c r="F24" s="106"/>
      <c r="G24" s="108"/>
    </row>
    <row r="25" s="95" customFormat="1" ht="25.5" customHeight="1" spans="2:7">
      <c r="B25" s="109"/>
      <c r="C25" s="106"/>
      <c r="D25" s="106"/>
      <c r="E25" s="106"/>
      <c r="F25" s="106"/>
      <c r="G25" s="108"/>
    </row>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sheetData>
  <mergeCells count="1">
    <mergeCell ref="B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36"/>
  <sheetViews>
    <sheetView showZeros="0" view="pageBreakPreview" zoomScaleNormal="100" workbookViewId="0">
      <selection activeCell="C16" sqref="C16"/>
    </sheetView>
  </sheetViews>
  <sheetFormatPr defaultColWidth="9" defaultRowHeight="15.75" outlineLevelCol="2"/>
  <cols>
    <col min="1" max="1" width="26.875" style="81" customWidth="1"/>
    <col min="2" max="3" width="26.875" style="82" customWidth="1"/>
    <col min="4" max="257" width="9" style="83"/>
    <col min="258" max="258" width="55.125" style="83" customWidth="1"/>
    <col min="259" max="259" width="32.375" style="83" customWidth="1"/>
    <col min="260" max="513" width="9" style="83"/>
    <col min="514" max="514" width="55.125" style="83" customWidth="1"/>
    <col min="515" max="515" width="32.375" style="83" customWidth="1"/>
    <col min="516" max="769" width="9" style="83"/>
    <col min="770" max="770" width="55.125" style="83" customWidth="1"/>
    <col min="771" max="771" width="32.375" style="83" customWidth="1"/>
    <col min="772" max="1025" width="9" style="83"/>
    <col min="1026" max="1026" width="55.125" style="83" customWidth="1"/>
    <col min="1027" max="1027" width="32.375" style="83" customWidth="1"/>
    <col min="1028" max="1281" width="9" style="83"/>
    <col min="1282" max="1282" width="55.125" style="83" customWidth="1"/>
    <col min="1283" max="1283" width="32.375" style="83" customWidth="1"/>
    <col min="1284" max="1537" width="9" style="83"/>
    <col min="1538" max="1538" width="55.125" style="83" customWidth="1"/>
    <col min="1539" max="1539" width="32.375" style="83" customWidth="1"/>
    <col min="1540" max="1793" width="9" style="83"/>
    <col min="1794" max="1794" width="55.125" style="83" customWidth="1"/>
    <col min="1795" max="1795" width="32.375" style="83" customWidth="1"/>
    <col min="1796" max="2049" width="9" style="83"/>
    <col min="2050" max="2050" width="55.125" style="83" customWidth="1"/>
    <col min="2051" max="2051" width="32.375" style="83" customWidth="1"/>
    <col min="2052" max="2305" width="9" style="83"/>
    <col min="2306" max="2306" width="55.125" style="83" customWidth="1"/>
    <col min="2307" max="2307" width="32.375" style="83" customWidth="1"/>
    <col min="2308" max="2561" width="9" style="83"/>
    <col min="2562" max="2562" width="55.125" style="83" customWidth="1"/>
    <col min="2563" max="2563" width="32.375" style="83" customWidth="1"/>
    <col min="2564" max="2817" width="9" style="83"/>
    <col min="2818" max="2818" width="55.125" style="83" customWidth="1"/>
    <col min="2819" max="2819" width="32.375" style="83" customWidth="1"/>
    <col min="2820" max="3073" width="9" style="83"/>
    <col min="3074" max="3074" width="55.125" style="83" customWidth="1"/>
    <col min="3075" max="3075" width="32.375" style="83" customWidth="1"/>
    <col min="3076" max="3329" width="9" style="83"/>
    <col min="3330" max="3330" width="55.125" style="83" customWidth="1"/>
    <col min="3331" max="3331" width="32.375" style="83" customWidth="1"/>
    <col min="3332" max="3585" width="9" style="83"/>
    <col min="3586" max="3586" width="55.125" style="83" customWidth="1"/>
    <col min="3587" max="3587" width="32.375" style="83" customWidth="1"/>
    <col min="3588" max="3841" width="9" style="83"/>
    <col min="3842" max="3842" width="55.125" style="83" customWidth="1"/>
    <col min="3843" max="3843" width="32.375" style="83" customWidth="1"/>
    <col min="3844" max="4097" width="9" style="83"/>
    <col min="4098" max="4098" width="55.125" style="83" customWidth="1"/>
    <col min="4099" max="4099" width="32.375" style="83" customWidth="1"/>
    <col min="4100" max="4353" width="9" style="83"/>
    <col min="4354" max="4354" width="55.125" style="83" customWidth="1"/>
    <col min="4355" max="4355" width="32.375" style="83" customWidth="1"/>
    <col min="4356" max="4609" width="9" style="83"/>
    <col min="4610" max="4610" width="55.125" style="83" customWidth="1"/>
    <col min="4611" max="4611" width="32.375" style="83" customWidth="1"/>
    <col min="4612" max="4865" width="9" style="83"/>
    <col min="4866" max="4866" width="55.125" style="83" customWidth="1"/>
    <col min="4867" max="4867" width="32.375" style="83" customWidth="1"/>
    <col min="4868" max="5121" width="9" style="83"/>
    <col min="5122" max="5122" width="55.125" style="83" customWidth="1"/>
    <col min="5123" max="5123" width="32.375" style="83" customWidth="1"/>
    <col min="5124" max="5377" width="9" style="83"/>
    <col min="5378" max="5378" width="55.125" style="83" customWidth="1"/>
    <col min="5379" max="5379" width="32.375" style="83" customWidth="1"/>
    <col min="5380" max="5633" width="9" style="83"/>
    <col min="5634" max="5634" width="55.125" style="83" customWidth="1"/>
    <col min="5635" max="5635" width="32.375" style="83" customWidth="1"/>
    <col min="5636" max="5889" width="9" style="83"/>
    <col min="5890" max="5890" width="55.125" style="83" customWidth="1"/>
    <col min="5891" max="5891" width="32.375" style="83" customWidth="1"/>
    <col min="5892" max="6145" width="9" style="83"/>
    <col min="6146" max="6146" width="55.125" style="83" customWidth="1"/>
    <col min="6147" max="6147" width="32.375" style="83" customWidth="1"/>
    <col min="6148" max="6401" width="9" style="83"/>
    <col min="6402" max="6402" width="55.125" style="83" customWidth="1"/>
    <col min="6403" max="6403" width="32.375" style="83" customWidth="1"/>
    <col min="6404" max="6657" width="9" style="83"/>
    <col min="6658" max="6658" width="55.125" style="83" customWidth="1"/>
    <col min="6659" max="6659" width="32.375" style="83" customWidth="1"/>
    <col min="6660" max="6913" width="9" style="83"/>
    <col min="6914" max="6914" width="55.125" style="83" customWidth="1"/>
    <col min="6915" max="6915" width="32.375" style="83" customWidth="1"/>
    <col min="6916" max="7169" width="9" style="83"/>
    <col min="7170" max="7170" width="55.125" style="83" customWidth="1"/>
    <col min="7171" max="7171" width="32.375" style="83" customWidth="1"/>
    <col min="7172" max="7425" width="9" style="83"/>
    <col min="7426" max="7426" width="55.125" style="83" customWidth="1"/>
    <col min="7427" max="7427" width="32.375" style="83" customWidth="1"/>
    <col min="7428" max="7681" width="9" style="83"/>
    <col min="7682" max="7682" width="55.125" style="83" customWidth="1"/>
    <col min="7683" max="7683" width="32.375" style="83" customWidth="1"/>
    <col min="7684" max="7937" width="9" style="83"/>
    <col min="7938" max="7938" width="55.125" style="83" customWidth="1"/>
    <col min="7939" max="7939" width="32.375" style="83" customWidth="1"/>
    <col min="7940" max="8193" width="9" style="83"/>
    <col min="8194" max="8194" width="55.125" style="83" customWidth="1"/>
    <col min="8195" max="8195" width="32.375" style="83" customWidth="1"/>
    <col min="8196" max="8449" width="9" style="83"/>
    <col min="8450" max="8450" width="55.125" style="83" customWidth="1"/>
    <col min="8451" max="8451" width="32.375" style="83" customWidth="1"/>
    <col min="8452" max="8705" width="9" style="83"/>
    <col min="8706" max="8706" width="55.125" style="83" customWidth="1"/>
    <col min="8707" max="8707" width="32.375" style="83" customWidth="1"/>
    <col min="8708" max="8961" width="9" style="83"/>
    <col min="8962" max="8962" width="55.125" style="83" customWidth="1"/>
    <col min="8963" max="8963" width="32.375" style="83" customWidth="1"/>
    <col min="8964" max="9217" width="9" style="83"/>
    <col min="9218" max="9218" width="55.125" style="83" customWidth="1"/>
    <col min="9219" max="9219" width="32.375" style="83" customWidth="1"/>
    <col min="9220" max="9473" width="9" style="83"/>
    <col min="9474" max="9474" width="55.125" style="83" customWidth="1"/>
    <col min="9475" max="9475" width="32.375" style="83" customWidth="1"/>
    <col min="9476" max="9729" width="9" style="83"/>
    <col min="9730" max="9730" width="55.125" style="83" customWidth="1"/>
    <col min="9731" max="9731" width="32.375" style="83" customWidth="1"/>
    <col min="9732" max="9985" width="9" style="83"/>
    <col min="9986" max="9986" width="55.125" style="83" customWidth="1"/>
    <col min="9987" max="9987" width="32.375" style="83" customWidth="1"/>
    <col min="9988" max="10241" width="9" style="83"/>
    <col min="10242" max="10242" width="55.125" style="83" customWidth="1"/>
    <col min="10243" max="10243" width="32.375" style="83" customWidth="1"/>
    <col min="10244" max="10497" width="9" style="83"/>
    <col min="10498" max="10498" width="55.125" style="83" customWidth="1"/>
    <col min="10499" max="10499" width="32.375" style="83" customWidth="1"/>
    <col min="10500" max="10753" width="9" style="83"/>
    <col min="10754" max="10754" width="55.125" style="83" customWidth="1"/>
    <col min="10755" max="10755" width="32.375" style="83" customWidth="1"/>
    <col min="10756" max="11009" width="9" style="83"/>
    <col min="11010" max="11010" width="55.125" style="83" customWidth="1"/>
    <col min="11011" max="11011" width="32.375" style="83" customWidth="1"/>
    <col min="11012" max="11265" width="9" style="83"/>
    <col min="11266" max="11266" width="55.125" style="83" customWidth="1"/>
    <col min="11267" max="11267" width="32.375" style="83" customWidth="1"/>
    <col min="11268" max="11521" width="9" style="83"/>
    <col min="11522" max="11522" width="55.125" style="83" customWidth="1"/>
    <col min="11523" max="11523" width="32.375" style="83" customWidth="1"/>
    <col min="11524" max="11777" width="9" style="83"/>
    <col min="11778" max="11778" width="55.125" style="83" customWidth="1"/>
    <col min="11779" max="11779" width="32.375" style="83" customWidth="1"/>
    <col min="11780" max="12033" width="9" style="83"/>
    <col min="12034" max="12034" width="55.125" style="83" customWidth="1"/>
    <col min="12035" max="12035" width="32.375" style="83" customWidth="1"/>
    <col min="12036" max="12289" width="9" style="83"/>
    <col min="12290" max="12290" width="55.125" style="83" customWidth="1"/>
    <col min="12291" max="12291" width="32.375" style="83" customWidth="1"/>
    <col min="12292" max="12545" width="9" style="83"/>
    <col min="12546" max="12546" width="55.125" style="83" customWidth="1"/>
    <col min="12547" max="12547" width="32.375" style="83" customWidth="1"/>
    <col min="12548" max="12801" width="9" style="83"/>
    <col min="12802" max="12802" width="55.125" style="83" customWidth="1"/>
    <col min="12803" max="12803" width="32.375" style="83" customWidth="1"/>
    <col min="12804" max="13057" width="9" style="83"/>
    <col min="13058" max="13058" width="55.125" style="83" customWidth="1"/>
    <col min="13059" max="13059" width="32.375" style="83" customWidth="1"/>
    <col min="13060" max="13313" width="9" style="83"/>
    <col min="13314" max="13314" width="55.125" style="83" customWidth="1"/>
    <col min="13315" max="13315" width="32.375" style="83" customWidth="1"/>
    <col min="13316" max="13569" width="9" style="83"/>
    <col min="13570" max="13570" width="55.125" style="83" customWidth="1"/>
    <col min="13571" max="13571" width="32.375" style="83" customWidth="1"/>
    <col min="13572" max="13825" width="9" style="83"/>
    <col min="13826" max="13826" width="55.125" style="83" customWidth="1"/>
    <col min="13827" max="13827" width="32.375" style="83" customWidth="1"/>
    <col min="13828" max="14081" width="9" style="83"/>
    <col min="14082" max="14082" width="55.125" style="83" customWidth="1"/>
    <col min="14083" max="14083" width="32.375" style="83" customWidth="1"/>
    <col min="14084" max="14337" width="9" style="83"/>
    <col min="14338" max="14338" width="55.125" style="83" customWidth="1"/>
    <col min="14339" max="14339" width="32.375" style="83" customWidth="1"/>
    <col min="14340" max="14593" width="9" style="83"/>
    <col min="14594" max="14594" width="55.125" style="83" customWidth="1"/>
    <col min="14595" max="14595" width="32.375" style="83" customWidth="1"/>
    <col min="14596" max="14849" width="9" style="83"/>
    <col min="14850" max="14850" width="55.125" style="83" customWidth="1"/>
    <col min="14851" max="14851" width="32.375" style="83" customWidth="1"/>
    <col min="14852" max="15105" width="9" style="83"/>
    <col min="15106" max="15106" width="55.125" style="83" customWidth="1"/>
    <col min="15107" max="15107" width="32.375" style="83" customWidth="1"/>
    <col min="15108" max="15361" width="9" style="83"/>
    <col min="15362" max="15362" width="55.125" style="83" customWidth="1"/>
    <col min="15363" max="15363" width="32.375" style="83" customWidth="1"/>
    <col min="15364" max="15617" width="9" style="83"/>
    <col min="15618" max="15618" width="55.125" style="83" customWidth="1"/>
    <col min="15619" max="15619" width="32.375" style="83" customWidth="1"/>
    <col min="15620" max="15873" width="9" style="83"/>
    <col min="15874" max="15874" width="55.125" style="83" customWidth="1"/>
    <col min="15875" max="15875" width="32.375" style="83" customWidth="1"/>
    <col min="15876" max="16129" width="9" style="83"/>
    <col min="16130" max="16130" width="55.125" style="83" customWidth="1"/>
    <col min="16131" max="16131" width="32.375" style="83" customWidth="1"/>
    <col min="16132" max="16384" width="9" style="83"/>
  </cols>
  <sheetData>
    <row r="1" ht="2.25" customHeight="1"/>
    <row r="2" ht="24" customHeight="1" spans="1:3">
      <c r="A2" s="84" t="s">
        <v>930</v>
      </c>
      <c r="B2" s="84"/>
      <c r="C2" s="84"/>
    </row>
    <row r="3" s="79" customFormat="1" ht="15" customHeight="1" spans="1:3">
      <c r="A3" s="85" t="s">
        <v>931</v>
      </c>
      <c r="B3" s="86"/>
      <c r="C3" s="86" t="s">
        <v>26</v>
      </c>
    </row>
    <row r="4" s="80" customFormat="1" ht="16.5" customHeight="1" spans="1:3">
      <c r="A4" s="87" t="s">
        <v>932</v>
      </c>
      <c r="B4" s="87" t="s">
        <v>790</v>
      </c>
      <c r="C4" s="87" t="s">
        <v>791</v>
      </c>
    </row>
    <row r="5" s="79" customFormat="1" ht="18" customHeight="1" spans="1:3">
      <c r="A5" s="88" t="s">
        <v>792</v>
      </c>
      <c r="B5" s="89">
        <v>19686</v>
      </c>
      <c r="C5" s="90">
        <v>16280</v>
      </c>
    </row>
    <row r="6" s="79" customFormat="1" ht="18" customHeight="1" spans="1:3">
      <c r="A6" s="88"/>
      <c r="B6" s="89"/>
      <c r="C6" s="89"/>
    </row>
    <row r="7" s="79" customFormat="1" ht="18" customHeight="1" spans="1:3">
      <c r="A7" s="88"/>
      <c r="B7" s="89"/>
      <c r="C7" s="89"/>
    </row>
    <row r="8" s="79" customFormat="1" ht="18" customHeight="1" spans="1:3">
      <c r="A8" s="88"/>
      <c r="B8" s="89"/>
      <c r="C8" s="89"/>
    </row>
    <row r="9" s="79" customFormat="1" ht="18" customHeight="1" spans="1:3">
      <c r="A9" s="88"/>
      <c r="B9" s="89"/>
      <c r="C9" s="89"/>
    </row>
    <row r="10" s="79" customFormat="1" ht="18" customHeight="1" spans="1:3">
      <c r="A10" s="88"/>
      <c r="B10" s="89"/>
      <c r="C10" s="89"/>
    </row>
    <row r="11" s="79" customFormat="1" ht="18" customHeight="1" spans="1:3">
      <c r="A11" s="88"/>
      <c r="B11" s="89"/>
      <c r="C11" s="89"/>
    </row>
    <row r="12" s="79" customFormat="1" ht="18" customHeight="1" spans="1:3">
      <c r="A12" s="88"/>
      <c r="B12" s="89"/>
      <c r="C12" s="89"/>
    </row>
    <row r="13" s="79" customFormat="1" ht="18" customHeight="1" spans="1:3">
      <c r="A13" s="88"/>
      <c r="B13" s="89"/>
      <c r="C13" s="89"/>
    </row>
    <row r="14" s="79" customFormat="1" ht="18" customHeight="1" spans="1:3">
      <c r="A14" s="88"/>
      <c r="B14" s="89"/>
      <c r="C14" s="89"/>
    </row>
    <row r="15" s="79" customFormat="1" ht="18" customHeight="1" spans="1:3">
      <c r="A15" s="88"/>
      <c r="B15" s="89"/>
      <c r="C15" s="89"/>
    </row>
    <row r="16" s="79" customFormat="1" ht="18" customHeight="1" spans="1:3">
      <c r="A16" s="88"/>
      <c r="B16" s="89"/>
      <c r="C16" s="89"/>
    </row>
    <row r="17" s="79" customFormat="1" ht="18" customHeight="1" spans="1:3">
      <c r="A17" s="88"/>
      <c r="B17" s="89"/>
      <c r="C17" s="89"/>
    </row>
    <row r="18" s="79" customFormat="1" ht="18" customHeight="1" spans="1:3">
      <c r="A18" s="88"/>
      <c r="B18" s="89"/>
      <c r="C18" s="89"/>
    </row>
    <row r="19" s="79" customFormat="1" ht="18" customHeight="1" spans="1:3">
      <c r="A19" s="88"/>
      <c r="B19" s="89"/>
      <c r="C19" s="89"/>
    </row>
    <row r="20" s="79" customFormat="1" ht="18" customHeight="1" spans="1:3">
      <c r="A20" s="88"/>
      <c r="B20" s="89"/>
      <c r="C20" s="89"/>
    </row>
    <row r="21" s="79" customFormat="1" ht="18" customHeight="1" spans="1:3">
      <c r="A21" s="88"/>
      <c r="B21" s="89"/>
      <c r="C21" s="89"/>
    </row>
    <row r="22" s="79" customFormat="1" ht="18" customHeight="1" spans="1:3">
      <c r="A22" s="88"/>
      <c r="B22" s="89"/>
      <c r="C22" s="89"/>
    </row>
    <row r="23" s="79" customFormat="1" ht="18" customHeight="1" spans="1:3">
      <c r="A23" s="88"/>
      <c r="B23" s="89"/>
      <c r="C23" s="89"/>
    </row>
    <row r="24" s="79" customFormat="1" ht="18" customHeight="1" spans="1:3">
      <c r="A24" s="88"/>
      <c r="B24" s="89"/>
      <c r="C24" s="89"/>
    </row>
    <row r="25" s="79" customFormat="1" ht="18" customHeight="1" spans="1:3">
      <c r="A25" s="88"/>
      <c r="B25" s="89"/>
      <c r="C25" s="89"/>
    </row>
    <row r="26" s="79" customFormat="1" ht="18" customHeight="1" spans="1:3">
      <c r="A26" s="88"/>
      <c r="B26" s="89"/>
      <c r="C26" s="89"/>
    </row>
    <row r="27" s="79" customFormat="1" ht="18" customHeight="1" spans="1:3">
      <c r="A27" s="88"/>
      <c r="B27" s="89"/>
      <c r="C27" s="89"/>
    </row>
    <row r="28" s="79" customFormat="1" ht="18" customHeight="1" spans="1:3">
      <c r="A28" s="88"/>
      <c r="B28" s="89"/>
      <c r="C28" s="89"/>
    </row>
    <row r="29" s="79" customFormat="1" ht="18" customHeight="1" spans="1:3">
      <c r="A29" s="88"/>
      <c r="B29" s="89"/>
      <c r="C29" s="89"/>
    </row>
    <row r="30" s="79" customFormat="1" ht="18" customHeight="1" spans="1:3">
      <c r="A30" s="88"/>
      <c r="B30" s="89"/>
      <c r="C30" s="89"/>
    </row>
    <row r="31" s="79" customFormat="1" ht="18" customHeight="1" spans="1:3">
      <c r="A31" s="88"/>
      <c r="B31" s="89"/>
      <c r="C31" s="89"/>
    </row>
    <row r="32" s="79" customFormat="1" ht="18" customHeight="1" spans="1:3">
      <c r="A32" s="88"/>
      <c r="B32" s="89"/>
      <c r="C32" s="89"/>
    </row>
    <row r="33" s="79" customFormat="1" ht="18" customHeight="1" spans="1:3">
      <c r="A33" s="88"/>
      <c r="B33" s="89"/>
      <c r="C33" s="89"/>
    </row>
    <row r="34" s="79" customFormat="1" ht="18" customHeight="1" spans="1:3">
      <c r="A34" s="88"/>
      <c r="B34" s="89"/>
      <c r="C34" s="89"/>
    </row>
    <row r="35" s="79" customFormat="1" ht="18" customHeight="1" spans="1:3">
      <c r="A35" s="88"/>
      <c r="B35" s="89"/>
      <c r="C35" s="89"/>
    </row>
    <row r="36" s="79" customFormat="1" ht="18" customHeight="1" spans="1:3">
      <c r="A36" s="91"/>
      <c r="B36" s="92"/>
      <c r="C36" s="89"/>
    </row>
  </sheetData>
  <mergeCells count="1">
    <mergeCell ref="A2:C2"/>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5"/>
  <sheetViews>
    <sheetView showZeros="0" view="pageBreakPreview" zoomScaleNormal="100" workbookViewId="0">
      <selection activeCell="C19" sqref="C19"/>
    </sheetView>
  </sheetViews>
  <sheetFormatPr defaultColWidth="9" defaultRowHeight="14.25" outlineLevelCol="4"/>
  <cols>
    <col min="1" max="1" width="35.25" style="63" customWidth="1"/>
    <col min="2" max="3" width="14.25" style="63" customWidth="1"/>
    <col min="4" max="4" width="13.25" style="63" customWidth="1"/>
    <col min="5" max="16384" width="9" style="63"/>
  </cols>
  <sheetData>
    <row r="1" ht="24" customHeight="1" spans="1:4">
      <c r="A1" s="58" t="s">
        <v>933</v>
      </c>
      <c r="B1" s="58"/>
      <c r="C1" s="58"/>
      <c r="D1" s="58"/>
    </row>
    <row r="2" ht="18" customHeight="1" spans="1:4">
      <c r="A2" s="59" t="s">
        <v>934</v>
      </c>
      <c r="B2" s="60"/>
      <c r="C2" s="60"/>
      <c r="D2" s="60" t="s">
        <v>26</v>
      </c>
    </row>
    <row r="3" ht="25.5" customHeight="1" spans="1:4">
      <c r="A3" s="77" t="s">
        <v>935</v>
      </c>
      <c r="B3" s="21" t="s">
        <v>28</v>
      </c>
      <c r="C3" s="21" t="s">
        <v>29</v>
      </c>
      <c r="D3" s="22" t="s">
        <v>30</v>
      </c>
    </row>
    <row r="4" ht="18" customHeight="1" spans="1:4">
      <c r="A4" s="51" t="s">
        <v>936</v>
      </c>
      <c r="B4" s="62"/>
      <c r="C4" s="78"/>
      <c r="D4" s="13"/>
    </row>
    <row r="5" ht="18" customHeight="1" spans="1:4">
      <c r="A5" s="54" t="s">
        <v>937</v>
      </c>
      <c r="B5" s="62"/>
      <c r="C5" s="78"/>
      <c r="D5" s="13"/>
    </row>
    <row r="6" ht="18" customHeight="1" spans="1:4">
      <c r="A6" s="54" t="s">
        <v>938</v>
      </c>
      <c r="B6" s="62"/>
      <c r="C6" s="78"/>
      <c r="D6" s="13"/>
    </row>
    <row r="7" ht="18" customHeight="1" spans="1:4">
      <c r="A7" s="54" t="s">
        <v>939</v>
      </c>
      <c r="B7" s="62"/>
      <c r="C7" s="78"/>
      <c r="D7" s="13"/>
    </row>
    <row r="8" ht="18" customHeight="1" spans="1:4">
      <c r="A8" s="54" t="s">
        <v>940</v>
      </c>
      <c r="B8" s="62"/>
      <c r="C8" s="78"/>
      <c r="D8" s="13"/>
    </row>
    <row r="9" ht="18" customHeight="1" spans="1:4">
      <c r="A9" s="54" t="s">
        <v>940</v>
      </c>
      <c r="B9" s="62"/>
      <c r="C9" s="78"/>
      <c r="D9" s="13"/>
    </row>
    <row r="10" ht="18" customHeight="1" spans="1:4">
      <c r="A10" s="54" t="s">
        <v>940</v>
      </c>
      <c r="B10" s="62"/>
      <c r="C10" s="78"/>
      <c r="D10" s="13"/>
    </row>
    <row r="11" ht="18" customHeight="1" spans="1:4">
      <c r="A11" s="54"/>
      <c r="B11" s="62"/>
      <c r="C11" s="78"/>
      <c r="D11" s="13"/>
    </row>
    <row r="12" ht="18" customHeight="1" spans="1:4">
      <c r="A12" s="54"/>
      <c r="B12" s="62"/>
      <c r="C12" s="78"/>
      <c r="D12" s="13"/>
    </row>
    <row r="13" ht="18" customHeight="1" spans="1:4">
      <c r="A13" s="54"/>
      <c r="B13" s="62"/>
      <c r="C13" s="78"/>
      <c r="D13" s="13"/>
    </row>
    <row r="14" ht="18" customHeight="1" spans="1:4">
      <c r="A14" s="65"/>
      <c r="B14" s="62"/>
      <c r="C14" s="78"/>
      <c r="D14" s="13"/>
    </row>
    <row r="15" ht="18" customHeight="1" spans="1:4">
      <c r="A15" s="65"/>
      <c r="B15" s="62"/>
      <c r="C15" s="78"/>
      <c r="D15" s="13"/>
    </row>
    <row r="16" ht="18" customHeight="1" spans="1:4">
      <c r="A16" s="54"/>
      <c r="B16" s="62"/>
      <c r="C16" s="78"/>
      <c r="D16" s="13"/>
    </row>
    <row r="17" s="76" customFormat="1" ht="18" customHeight="1" spans="1:5">
      <c r="A17" s="51" t="s">
        <v>941</v>
      </c>
      <c r="B17" s="62"/>
      <c r="C17" s="62"/>
      <c r="D17" s="13"/>
      <c r="E17" s="63"/>
    </row>
    <row r="18" ht="18" customHeight="1" spans="1:4">
      <c r="A18" s="54" t="s">
        <v>942</v>
      </c>
      <c r="B18" s="62"/>
      <c r="C18" s="62"/>
      <c r="D18" s="13"/>
    </row>
    <row r="19" ht="18" customHeight="1" spans="1:4">
      <c r="A19" s="54" t="s">
        <v>943</v>
      </c>
      <c r="B19" s="62"/>
      <c r="C19" s="62"/>
      <c r="D19" s="13"/>
    </row>
    <row r="20" ht="18" customHeight="1" spans="1:4">
      <c r="A20" s="54" t="s">
        <v>944</v>
      </c>
      <c r="B20" s="62"/>
      <c r="C20" s="62"/>
      <c r="D20" s="13"/>
    </row>
    <row r="21" ht="18" customHeight="1" spans="1:4">
      <c r="A21" s="54" t="s">
        <v>940</v>
      </c>
      <c r="B21" s="62"/>
      <c r="C21" s="62"/>
      <c r="D21" s="13"/>
    </row>
    <row r="22" ht="18" customHeight="1" spans="1:4">
      <c r="A22" s="51" t="s">
        <v>945</v>
      </c>
      <c r="B22" s="62"/>
      <c r="C22" s="62"/>
      <c r="D22" s="13"/>
    </row>
    <row r="23" ht="18" customHeight="1" spans="1:4">
      <c r="A23" s="54" t="s">
        <v>946</v>
      </c>
      <c r="B23" s="62"/>
      <c r="C23" s="62"/>
      <c r="D23" s="13"/>
    </row>
    <row r="24" ht="18" customHeight="1" spans="1:4">
      <c r="A24" s="54" t="s">
        <v>947</v>
      </c>
      <c r="B24" s="62"/>
      <c r="C24" s="62"/>
      <c r="D24" s="13"/>
    </row>
    <row r="25" ht="18" customHeight="1" spans="1:4">
      <c r="A25" s="54" t="s">
        <v>948</v>
      </c>
      <c r="B25" s="62"/>
      <c r="C25" s="62"/>
      <c r="D25" s="13"/>
    </row>
    <row r="26" ht="18" customHeight="1" spans="1:4">
      <c r="A26" s="54" t="s">
        <v>940</v>
      </c>
      <c r="B26" s="62"/>
      <c r="C26" s="62"/>
      <c r="D26" s="13"/>
    </row>
    <row r="27" ht="18" customHeight="1" spans="1:4">
      <c r="A27" s="51" t="s">
        <v>949</v>
      </c>
      <c r="B27" s="62"/>
      <c r="C27" s="62"/>
      <c r="D27" s="13"/>
    </row>
    <row r="28" ht="18" customHeight="1" spans="1:4">
      <c r="A28" s="51" t="s">
        <v>950</v>
      </c>
      <c r="B28" s="62"/>
      <c r="C28" s="62"/>
      <c r="D28" s="13"/>
    </row>
    <row r="29" ht="18" customHeight="1" spans="1:4">
      <c r="A29" s="54" t="s">
        <v>940</v>
      </c>
      <c r="B29" s="62"/>
      <c r="C29" s="62"/>
      <c r="D29" s="13"/>
    </row>
    <row r="30" ht="18" customHeight="1" spans="1:4">
      <c r="A30" s="51" t="s">
        <v>951</v>
      </c>
      <c r="B30" s="62"/>
      <c r="C30" s="62"/>
      <c r="D30" s="13"/>
    </row>
    <row r="31" ht="18" customHeight="1" spans="1:4">
      <c r="A31" s="54" t="s">
        <v>940</v>
      </c>
      <c r="B31" s="62"/>
      <c r="C31" s="62"/>
      <c r="D31" s="13"/>
    </row>
    <row r="32" ht="18" customHeight="1" spans="1:4">
      <c r="A32" s="51"/>
      <c r="B32" s="62"/>
      <c r="C32" s="62"/>
      <c r="D32" s="13"/>
    </row>
    <row r="33" ht="18" customHeight="1" spans="1:4">
      <c r="A33" s="66" t="s">
        <v>952</v>
      </c>
      <c r="B33" s="62"/>
      <c r="C33" s="62"/>
      <c r="D33" s="13"/>
    </row>
    <row r="34" ht="18" customHeight="1" spans="1:4">
      <c r="A34" s="66" t="s">
        <v>953</v>
      </c>
      <c r="B34" s="62"/>
      <c r="C34" s="62"/>
      <c r="D34" s="13"/>
    </row>
    <row r="35" ht="18" customHeight="1" spans="1:4">
      <c r="A35" s="66" t="s">
        <v>954</v>
      </c>
      <c r="B35" s="62"/>
      <c r="C35" s="62"/>
      <c r="D35" s="13"/>
    </row>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2"/>
  <sheetViews>
    <sheetView showZeros="0" view="pageBreakPreview" zoomScaleNormal="100" workbookViewId="0">
      <selection activeCell="C9" sqref="C9"/>
    </sheetView>
  </sheetViews>
  <sheetFormatPr defaultColWidth="9" defaultRowHeight="14.25"/>
  <cols>
    <col min="1" max="1" width="36.75" style="69" customWidth="1"/>
    <col min="2" max="2" width="11.375" style="69" customWidth="1"/>
    <col min="3" max="3" width="13.25" style="69" customWidth="1"/>
    <col min="4" max="4" width="13.25" style="69" hidden="1" customWidth="1"/>
    <col min="5" max="5" width="13.25" style="70" customWidth="1"/>
    <col min="6" max="6" width="13.25" style="70" hidden="1" customWidth="1"/>
    <col min="7" max="7" width="13.25" style="69" customWidth="1"/>
    <col min="8" max="16384" width="9" style="69"/>
  </cols>
  <sheetData>
    <row r="1" ht="15.75" customHeight="1" spans="1:7">
      <c r="A1" s="71" t="s">
        <v>955</v>
      </c>
      <c r="B1" s="71"/>
      <c r="C1" s="71"/>
      <c r="D1" s="71"/>
      <c r="E1" s="71"/>
      <c r="F1" s="71"/>
      <c r="G1" s="71"/>
    </row>
    <row r="2" ht="15" customHeight="1" spans="1:7">
      <c r="A2" s="72" t="s">
        <v>956</v>
      </c>
      <c r="B2" s="72"/>
      <c r="C2" s="73"/>
      <c r="D2" s="73"/>
      <c r="E2" s="73"/>
      <c r="F2" s="73"/>
      <c r="G2" s="73" t="s">
        <v>26</v>
      </c>
    </row>
    <row r="3" ht="25.5" customHeight="1" spans="1:7">
      <c r="A3" s="74" t="s">
        <v>935</v>
      </c>
      <c r="B3" s="21" t="s">
        <v>28</v>
      </c>
      <c r="C3" s="21" t="s">
        <v>60</v>
      </c>
      <c r="D3" s="21" t="s">
        <v>957</v>
      </c>
      <c r="E3" s="21" t="s">
        <v>29</v>
      </c>
      <c r="F3" s="21" t="s">
        <v>922</v>
      </c>
      <c r="G3" s="22" t="s">
        <v>61</v>
      </c>
    </row>
    <row r="4" ht="18" customHeight="1" spans="1:9">
      <c r="A4" s="51" t="s">
        <v>936</v>
      </c>
      <c r="B4" s="52"/>
      <c r="C4" s="52"/>
      <c r="D4" s="52"/>
      <c r="E4" s="52"/>
      <c r="F4" s="53"/>
      <c r="G4" s="13"/>
      <c r="H4" s="46"/>
      <c r="I4" s="46"/>
    </row>
    <row r="5" ht="18" customHeight="1" spans="1:9">
      <c r="A5" s="51" t="s">
        <v>940</v>
      </c>
      <c r="B5" s="52"/>
      <c r="C5" s="52"/>
      <c r="D5" s="52"/>
      <c r="E5" s="52"/>
      <c r="F5" s="52"/>
      <c r="G5" s="13"/>
      <c r="H5" s="46"/>
      <c r="I5" s="46"/>
    </row>
    <row r="6" ht="18" customHeight="1" spans="1:9">
      <c r="A6" s="51" t="s">
        <v>940</v>
      </c>
      <c r="B6" s="52"/>
      <c r="C6" s="52"/>
      <c r="D6" s="52"/>
      <c r="E6" s="52"/>
      <c r="F6" s="52"/>
      <c r="G6" s="13"/>
      <c r="H6" s="46"/>
      <c r="I6" s="46"/>
    </row>
    <row r="7" ht="18" customHeight="1" spans="1:9">
      <c r="A7" s="51" t="s">
        <v>940</v>
      </c>
      <c r="B7" s="52"/>
      <c r="C7" s="52"/>
      <c r="D7" s="52"/>
      <c r="E7" s="52"/>
      <c r="F7" s="53"/>
      <c r="G7" s="13"/>
      <c r="H7" s="46"/>
      <c r="I7" s="46"/>
    </row>
    <row r="8" ht="18" customHeight="1" spans="1:9">
      <c r="A8" s="51" t="s">
        <v>941</v>
      </c>
      <c r="B8" s="52"/>
      <c r="C8" s="52"/>
      <c r="D8" s="52"/>
      <c r="E8" s="52"/>
      <c r="F8" s="53"/>
      <c r="G8" s="13"/>
      <c r="H8" s="46"/>
      <c r="I8" s="46"/>
    </row>
    <row r="9" ht="18" customHeight="1" spans="1:9">
      <c r="A9" s="54" t="s">
        <v>940</v>
      </c>
      <c r="B9" s="52"/>
      <c r="C9" s="52"/>
      <c r="D9" s="52"/>
      <c r="E9" s="52"/>
      <c r="F9" s="53"/>
      <c r="G9" s="13"/>
      <c r="H9" s="46"/>
      <c r="I9" s="46"/>
    </row>
    <row r="10" ht="18" customHeight="1" spans="1:9">
      <c r="A10" s="54" t="s">
        <v>940</v>
      </c>
      <c r="B10" s="52"/>
      <c r="C10" s="52"/>
      <c r="D10" s="52"/>
      <c r="E10" s="52"/>
      <c r="F10" s="53"/>
      <c r="G10" s="13"/>
      <c r="H10" s="46"/>
      <c r="I10" s="46"/>
    </row>
    <row r="11" ht="18" customHeight="1" spans="1:9">
      <c r="A11" s="51" t="s">
        <v>945</v>
      </c>
      <c r="B11" s="52"/>
      <c r="C11" s="52"/>
      <c r="D11" s="52"/>
      <c r="E11" s="52"/>
      <c r="F11" s="52"/>
      <c r="G11" s="13"/>
      <c r="H11" s="46"/>
      <c r="I11" s="46"/>
    </row>
    <row r="12" ht="18" customHeight="1" spans="1:9">
      <c r="A12" s="51" t="s">
        <v>949</v>
      </c>
      <c r="B12" s="52"/>
      <c r="C12" s="52"/>
      <c r="D12" s="52"/>
      <c r="E12" s="52"/>
      <c r="F12" s="52"/>
      <c r="G12" s="13"/>
      <c r="H12" s="46"/>
      <c r="I12" s="46"/>
    </row>
    <row r="13" ht="18" customHeight="1" spans="1:9">
      <c r="A13" s="51" t="s">
        <v>951</v>
      </c>
      <c r="B13" s="52"/>
      <c r="C13" s="52"/>
      <c r="D13" s="52"/>
      <c r="E13" s="52"/>
      <c r="F13" s="52"/>
      <c r="G13" s="13"/>
      <c r="H13" s="46"/>
      <c r="I13" s="46"/>
    </row>
    <row r="14" ht="18" customHeight="1" spans="1:9">
      <c r="A14" s="51"/>
      <c r="B14" s="52"/>
      <c r="C14" s="52"/>
      <c r="D14" s="52"/>
      <c r="E14" s="52"/>
      <c r="F14" s="52"/>
      <c r="G14" s="13"/>
      <c r="H14" s="46"/>
      <c r="I14" s="46"/>
    </row>
    <row r="15" ht="18" customHeight="1" spans="1:9">
      <c r="A15" s="55" t="s">
        <v>958</v>
      </c>
      <c r="B15" s="52"/>
      <c r="C15" s="52"/>
      <c r="D15" s="52"/>
      <c r="E15" s="52"/>
      <c r="F15" s="53"/>
      <c r="G15" s="13"/>
      <c r="H15" s="46"/>
      <c r="I15" s="46"/>
    </row>
    <row r="16" ht="18" customHeight="1" spans="1:9">
      <c r="A16" s="55" t="s">
        <v>953</v>
      </c>
      <c r="B16" s="52"/>
      <c r="C16" s="52"/>
      <c r="D16" s="52"/>
      <c r="E16" s="52"/>
      <c r="F16" s="53"/>
      <c r="G16" s="13"/>
      <c r="H16" s="46"/>
      <c r="I16" s="46"/>
    </row>
    <row r="17" ht="18" customHeight="1" spans="1:9">
      <c r="A17" s="55" t="s">
        <v>959</v>
      </c>
      <c r="B17" s="52"/>
      <c r="C17" s="52"/>
      <c r="D17" s="52"/>
      <c r="E17" s="52"/>
      <c r="F17" s="53"/>
      <c r="G17" s="13"/>
      <c r="H17" s="46"/>
      <c r="I17" s="46"/>
    </row>
    <row r="18" ht="18" customHeight="1" spans="1:9">
      <c r="A18" s="55"/>
      <c r="B18" s="55"/>
      <c r="C18" s="55"/>
      <c r="D18" s="55"/>
      <c r="E18" s="55"/>
      <c r="F18" s="55"/>
      <c r="G18" s="55"/>
      <c r="H18" s="46"/>
      <c r="I18" s="46"/>
    </row>
    <row r="19" ht="18" customHeight="1" spans="1:9">
      <c r="A19" s="75" t="s">
        <v>833</v>
      </c>
      <c r="B19" s="55"/>
      <c r="C19" s="52"/>
      <c r="D19" s="52"/>
      <c r="E19" s="52"/>
      <c r="F19" s="13"/>
      <c r="G19" s="13"/>
      <c r="H19" s="46"/>
      <c r="I19" s="46"/>
    </row>
    <row r="20" ht="18" customHeight="1" spans="1:9">
      <c r="A20" s="75" t="s">
        <v>960</v>
      </c>
      <c r="B20" s="52"/>
      <c r="C20" s="52"/>
      <c r="D20" s="52"/>
      <c r="E20" s="52"/>
      <c r="F20" s="13"/>
      <c r="G20" s="13"/>
      <c r="H20" s="46"/>
      <c r="I20" s="46"/>
    </row>
    <row r="21" ht="18" customHeight="1" spans="1:9">
      <c r="A21" s="55"/>
      <c r="B21" s="55"/>
      <c r="C21" s="52"/>
      <c r="D21" s="52"/>
      <c r="E21" s="52"/>
      <c r="F21" s="55"/>
      <c r="G21" s="55"/>
      <c r="H21" s="46"/>
      <c r="I21" s="46"/>
    </row>
    <row r="22" ht="18" customHeight="1" spans="1:7">
      <c r="A22" s="55" t="s">
        <v>829</v>
      </c>
      <c r="B22" s="52"/>
      <c r="C22" s="52"/>
      <c r="D22" s="52"/>
      <c r="E22" s="52"/>
      <c r="F22" s="13"/>
      <c r="G22" s="13"/>
    </row>
  </sheetData>
  <mergeCells count="1">
    <mergeCell ref="A1:G1"/>
  </mergeCells>
  <printOptions horizontalCentered="1"/>
  <pageMargins left="0.747916666666667" right="0.747916666666667" top="0.432638888888889" bottom="0.432638888888889" header="0.511805555555556" footer="0.511805555555556"/>
  <pageSetup paperSize="9" fitToHeight="0" orientation="portrait"/>
  <headerFooter alignWithMargins="0">
    <oddFooter>&amp;C-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9"/>
  <sheetViews>
    <sheetView showZeros="0" view="pageBreakPreview" zoomScaleNormal="100" workbookViewId="0">
      <selection activeCell="E20" sqref="E20"/>
    </sheetView>
  </sheetViews>
  <sheetFormatPr defaultColWidth="9" defaultRowHeight="14.25" outlineLevelCol="5"/>
  <cols>
    <col min="1" max="1" width="36.125" style="56" customWidth="1"/>
    <col min="2" max="2" width="14.125" style="56" customWidth="1"/>
    <col min="3" max="3" width="13.125" style="57" customWidth="1"/>
    <col min="4" max="4" width="13.25" style="56" customWidth="1"/>
    <col min="5" max="5" width="9.5" style="56" customWidth="1"/>
    <col min="6" max="16384" width="9" style="56"/>
  </cols>
  <sheetData>
    <row r="1" ht="18" customHeight="1" spans="1:4">
      <c r="A1" s="58" t="s">
        <v>961</v>
      </c>
      <c r="B1" s="58"/>
      <c r="C1" s="58"/>
      <c r="D1" s="58"/>
    </row>
    <row r="2" ht="18" customHeight="1" spans="1:4">
      <c r="A2" s="59" t="s">
        <v>962</v>
      </c>
      <c r="B2" s="59"/>
      <c r="C2" s="60"/>
      <c r="D2" s="60" t="s">
        <v>26</v>
      </c>
    </row>
    <row r="3" ht="15.75" customHeight="1" spans="1:4">
      <c r="A3" s="61" t="s">
        <v>935</v>
      </c>
      <c r="B3" s="21" t="s">
        <v>28</v>
      </c>
      <c r="C3" s="21" t="s">
        <v>29</v>
      </c>
      <c r="D3" s="22" t="s">
        <v>30</v>
      </c>
    </row>
    <row r="4" ht="18" customHeight="1" spans="1:6">
      <c r="A4" s="51" t="s">
        <v>963</v>
      </c>
      <c r="B4" s="62"/>
      <c r="C4" s="62"/>
      <c r="D4" s="13"/>
      <c r="E4" s="63"/>
      <c r="F4" s="63"/>
    </row>
    <row r="5" ht="18" customHeight="1" spans="1:6">
      <c r="A5" s="51" t="s">
        <v>964</v>
      </c>
      <c r="B5" s="62"/>
      <c r="C5" s="62"/>
      <c r="D5" s="13"/>
      <c r="E5" s="63"/>
      <c r="F5" s="63"/>
    </row>
    <row r="6" ht="18" customHeight="1" spans="1:6">
      <c r="A6" s="51" t="s">
        <v>940</v>
      </c>
      <c r="B6" s="62"/>
      <c r="C6" s="62"/>
      <c r="D6" s="13"/>
      <c r="E6" s="63"/>
      <c r="F6" s="63"/>
    </row>
    <row r="7" ht="18" customHeight="1" spans="1:6">
      <c r="A7" s="64" t="s">
        <v>940</v>
      </c>
      <c r="B7" s="62"/>
      <c r="C7" s="62"/>
      <c r="D7" s="13"/>
      <c r="E7" s="63"/>
      <c r="F7" s="63"/>
    </row>
    <row r="8" ht="18" customHeight="1" spans="1:6">
      <c r="A8" s="64" t="s">
        <v>940</v>
      </c>
      <c r="B8" s="62"/>
      <c r="C8" s="62"/>
      <c r="D8" s="13"/>
      <c r="E8" s="63"/>
      <c r="F8" s="63"/>
    </row>
    <row r="9" ht="18" customHeight="1" spans="1:6">
      <c r="A9" s="51" t="s">
        <v>965</v>
      </c>
      <c r="B9" s="62"/>
      <c r="C9" s="62"/>
      <c r="D9" s="13"/>
      <c r="E9" s="63"/>
      <c r="F9" s="63"/>
    </row>
    <row r="10" ht="18" customHeight="1" spans="1:6">
      <c r="A10" s="51" t="s">
        <v>940</v>
      </c>
      <c r="B10" s="62"/>
      <c r="C10" s="62"/>
      <c r="D10" s="13"/>
      <c r="E10" s="63"/>
      <c r="F10" s="63"/>
    </row>
    <row r="11" ht="18" customHeight="1" spans="1:6">
      <c r="A11" s="64" t="s">
        <v>940</v>
      </c>
      <c r="B11" s="62"/>
      <c r="C11" s="62"/>
      <c r="D11" s="13"/>
      <c r="E11" s="63"/>
      <c r="F11" s="63"/>
    </row>
    <row r="12" ht="18" customHeight="1" spans="1:6">
      <c r="A12" s="64" t="s">
        <v>940</v>
      </c>
      <c r="B12" s="62"/>
      <c r="C12" s="62"/>
      <c r="D12" s="13"/>
      <c r="E12" s="63"/>
      <c r="F12" s="63"/>
    </row>
    <row r="13" ht="18" customHeight="1" spans="1:6">
      <c r="A13" s="65" t="s">
        <v>966</v>
      </c>
      <c r="B13" s="62"/>
      <c r="C13" s="62"/>
      <c r="D13" s="13"/>
      <c r="E13" s="63"/>
      <c r="F13" s="63"/>
    </row>
    <row r="14" ht="18" customHeight="1" spans="1:6">
      <c r="A14" s="65"/>
      <c r="B14" s="62"/>
      <c r="C14" s="62"/>
      <c r="D14" s="13"/>
      <c r="E14" s="63"/>
      <c r="F14" s="63"/>
    </row>
    <row r="15" ht="18" customHeight="1" spans="1:6">
      <c r="A15" s="65"/>
      <c r="B15" s="62"/>
      <c r="C15" s="62"/>
      <c r="D15" s="13"/>
      <c r="E15" s="63"/>
      <c r="F15" s="63"/>
    </row>
    <row r="16" ht="18" customHeight="1" spans="1:6">
      <c r="A16" s="66" t="s">
        <v>967</v>
      </c>
      <c r="B16" s="62"/>
      <c r="C16" s="62"/>
      <c r="D16" s="13"/>
      <c r="E16" s="67"/>
      <c r="F16" s="63"/>
    </row>
    <row r="17" ht="18" customHeight="1" spans="1:6">
      <c r="A17" s="66" t="s">
        <v>968</v>
      </c>
      <c r="B17" s="62"/>
      <c r="C17" s="62"/>
      <c r="D17" s="13"/>
      <c r="E17" s="63"/>
      <c r="F17" s="63"/>
    </row>
    <row r="18" spans="1:6">
      <c r="A18" s="63"/>
      <c r="B18" s="63"/>
      <c r="C18" s="68"/>
      <c r="D18" s="63"/>
      <c r="E18" s="63"/>
      <c r="F18" s="63"/>
    </row>
    <row r="19" spans="1:6">
      <c r="A19" s="63"/>
      <c r="B19" s="63"/>
      <c r="D19" s="63"/>
      <c r="E19" s="63"/>
      <c r="F19" s="63"/>
    </row>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0"/>
  <sheetViews>
    <sheetView showZeros="0" view="pageBreakPreview" zoomScaleNormal="100" workbookViewId="0">
      <selection activeCell="A5" sqref="A5"/>
    </sheetView>
  </sheetViews>
  <sheetFormatPr defaultColWidth="9" defaultRowHeight="14.25" outlineLevelCol="6"/>
  <cols>
    <col min="1" max="1" width="37.25" style="46" customWidth="1"/>
    <col min="2" max="3" width="13.125" style="46" customWidth="1"/>
    <col min="4" max="4" width="13.125" style="46" hidden="1" customWidth="1"/>
    <col min="5" max="5" width="13.125" style="46" customWidth="1"/>
    <col min="6" max="6" width="14.75" style="46" hidden="1" customWidth="1"/>
    <col min="7" max="7" width="8.5" style="46" customWidth="1"/>
    <col min="8" max="16384" width="9" style="46"/>
  </cols>
  <sheetData>
    <row r="1" ht="33" customHeight="1" spans="1:7">
      <c r="A1" s="47" t="s">
        <v>969</v>
      </c>
      <c r="B1" s="47"/>
      <c r="C1" s="47"/>
      <c r="D1" s="47"/>
      <c r="E1" s="47"/>
      <c r="F1" s="47"/>
      <c r="G1" s="47"/>
    </row>
    <row r="2" ht="18" customHeight="1" spans="1:7">
      <c r="A2" s="48" t="s">
        <v>970</v>
      </c>
      <c r="B2" s="48"/>
      <c r="C2" s="49"/>
      <c r="D2" s="49"/>
      <c r="E2" s="49"/>
      <c r="F2" s="49"/>
      <c r="G2" s="49" t="s">
        <v>26</v>
      </c>
    </row>
    <row r="3" ht="39" customHeight="1" spans="1:7">
      <c r="A3" s="50" t="s">
        <v>795</v>
      </c>
      <c r="B3" s="21" t="s">
        <v>28</v>
      </c>
      <c r="C3" s="21" t="s">
        <v>60</v>
      </c>
      <c r="D3" s="21" t="s">
        <v>957</v>
      </c>
      <c r="E3" s="21" t="s">
        <v>29</v>
      </c>
      <c r="F3" s="21" t="s">
        <v>922</v>
      </c>
      <c r="G3" s="22" t="s">
        <v>61</v>
      </c>
    </row>
    <row r="4" ht="18" customHeight="1" spans="1:7">
      <c r="A4" s="51" t="s">
        <v>963</v>
      </c>
      <c r="B4" s="52"/>
      <c r="C4" s="52"/>
      <c r="D4" s="52"/>
      <c r="E4" s="52"/>
      <c r="F4" s="52"/>
      <c r="G4" s="13"/>
    </row>
    <row r="5" ht="18" customHeight="1" spans="1:7">
      <c r="A5" s="51" t="s">
        <v>964</v>
      </c>
      <c r="B5" s="52"/>
      <c r="C5" s="52"/>
      <c r="D5" s="52"/>
      <c r="E5" s="52"/>
      <c r="F5" s="53"/>
      <c r="G5" s="13"/>
    </row>
    <row r="6" ht="18" customHeight="1" spans="1:7">
      <c r="A6" s="51" t="s">
        <v>971</v>
      </c>
      <c r="B6" s="52"/>
      <c r="C6" s="52"/>
      <c r="D6" s="52"/>
      <c r="E6" s="52"/>
      <c r="F6" s="53"/>
      <c r="G6" s="13"/>
    </row>
    <row r="7" ht="18" customHeight="1" spans="1:7">
      <c r="A7" s="51" t="s">
        <v>940</v>
      </c>
      <c r="B7" s="52"/>
      <c r="C7" s="52"/>
      <c r="D7" s="52"/>
      <c r="E7" s="52"/>
      <c r="F7" s="53"/>
      <c r="G7" s="13"/>
    </row>
    <row r="8" ht="18" customHeight="1" spans="1:7">
      <c r="A8" s="51" t="s">
        <v>940</v>
      </c>
      <c r="B8" s="52"/>
      <c r="C8" s="52"/>
      <c r="D8" s="52"/>
      <c r="E8" s="52"/>
      <c r="F8" s="52"/>
      <c r="G8" s="13"/>
    </row>
    <row r="9" ht="18" customHeight="1" spans="1:7">
      <c r="A9" s="51" t="s">
        <v>940</v>
      </c>
      <c r="B9" s="52"/>
      <c r="C9" s="52"/>
      <c r="D9" s="52"/>
      <c r="E9" s="52"/>
      <c r="F9" s="53"/>
      <c r="G9" s="13"/>
    </row>
    <row r="10" ht="18" customHeight="1" spans="1:7">
      <c r="A10" s="51" t="s">
        <v>940</v>
      </c>
      <c r="B10" s="52"/>
      <c r="C10" s="52"/>
      <c r="D10" s="52"/>
      <c r="E10" s="52"/>
      <c r="F10" s="53"/>
      <c r="G10" s="13"/>
    </row>
    <row r="11" ht="18" customHeight="1" spans="1:7">
      <c r="A11" s="54" t="s">
        <v>972</v>
      </c>
      <c r="B11" s="52"/>
      <c r="C11" s="52"/>
      <c r="D11" s="52"/>
      <c r="E11" s="52"/>
      <c r="F11" s="53"/>
      <c r="G11" s="13"/>
    </row>
    <row r="12" ht="18" customHeight="1" spans="1:7">
      <c r="A12" s="54" t="s">
        <v>973</v>
      </c>
      <c r="B12" s="52"/>
      <c r="C12" s="52"/>
      <c r="D12" s="52"/>
      <c r="E12" s="52"/>
      <c r="F12" s="53"/>
      <c r="G12" s="13"/>
    </row>
    <row r="13" ht="18" customHeight="1" spans="1:7">
      <c r="A13" s="54" t="s">
        <v>974</v>
      </c>
      <c r="B13" s="52"/>
      <c r="C13" s="52"/>
      <c r="D13" s="52"/>
      <c r="E13" s="52"/>
      <c r="F13" s="52"/>
      <c r="G13" s="13"/>
    </row>
    <row r="14" ht="18" customHeight="1" spans="1:7">
      <c r="A14" s="54" t="s">
        <v>973</v>
      </c>
      <c r="B14" s="52"/>
      <c r="C14" s="52"/>
      <c r="D14" s="52"/>
      <c r="E14" s="52"/>
      <c r="F14" s="52"/>
      <c r="G14" s="13"/>
    </row>
    <row r="15" ht="18" customHeight="1" spans="1:7">
      <c r="A15" s="51" t="s">
        <v>965</v>
      </c>
      <c r="B15" s="52"/>
      <c r="C15" s="52"/>
      <c r="D15" s="52"/>
      <c r="E15" s="52"/>
      <c r="F15" s="53"/>
      <c r="G15" s="13"/>
    </row>
    <row r="16" ht="18" customHeight="1" spans="1:7">
      <c r="A16" s="51" t="s">
        <v>975</v>
      </c>
      <c r="B16" s="52"/>
      <c r="C16" s="52"/>
      <c r="D16" s="52"/>
      <c r="E16" s="52"/>
      <c r="F16" s="53"/>
      <c r="G16" s="13"/>
    </row>
    <row r="17" ht="18" customHeight="1" spans="1:7">
      <c r="A17" s="54" t="s">
        <v>973</v>
      </c>
      <c r="B17" s="52"/>
      <c r="C17" s="52"/>
      <c r="D17" s="52"/>
      <c r="E17" s="52"/>
      <c r="F17" s="53"/>
      <c r="G17" s="13"/>
    </row>
    <row r="18" ht="18" customHeight="1" spans="1:7">
      <c r="A18" s="51"/>
      <c r="B18" s="52"/>
      <c r="C18" s="52"/>
      <c r="D18" s="52"/>
      <c r="E18" s="52"/>
      <c r="F18" s="52"/>
      <c r="G18" s="13"/>
    </row>
    <row r="19" ht="18" customHeight="1" spans="1:7">
      <c r="A19" s="55" t="s">
        <v>976</v>
      </c>
      <c r="B19" s="52"/>
      <c r="C19" s="52"/>
      <c r="D19" s="52"/>
      <c r="E19" s="52"/>
      <c r="F19" s="53"/>
      <c r="G19" s="13"/>
    </row>
    <row r="20" ht="18" customHeight="1" spans="1:7">
      <c r="A20" s="55" t="s">
        <v>968</v>
      </c>
      <c r="B20" s="52"/>
      <c r="C20" s="52"/>
      <c r="D20" s="52"/>
      <c r="E20" s="52"/>
      <c r="F20" s="53"/>
      <c r="G20" s="13"/>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30"/>
  <sheetViews>
    <sheetView showZeros="0" view="pageBreakPreview" zoomScaleNormal="100" workbookViewId="0">
      <selection activeCell="A18" sqref="A18"/>
    </sheetView>
  </sheetViews>
  <sheetFormatPr defaultColWidth="9.125" defaultRowHeight="13.5" outlineLevelCol="5"/>
  <cols>
    <col min="1" max="1" width="36" style="83" customWidth="1"/>
    <col min="2" max="3" width="18.375" style="83" customWidth="1"/>
    <col min="4" max="4" width="13.25" style="83" customWidth="1"/>
    <col min="5" max="5" width="13.5" style="83" hidden="1" customWidth="1"/>
    <col min="6" max="6" width="3.625" style="83" hidden="1" customWidth="1"/>
    <col min="7" max="251" width="9.125" style="83" customWidth="1"/>
    <col min="252" max="16384" width="9.125" style="83"/>
  </cols>
  <sheetData>
    <row r="1" s="263" customFormat="1" ht="30" customHeight="1" spans="1:4">
      <c r="A1" s="201" t="s">
        <v>24</v>
      </c>
      <c r="B1" s="201"/>
      <c r="C1" s="201"/>
      <c r="D1" s="201"/>
    </row>
    <row r="2" s="79" customFormat="1" ht="21" customHeight="1" spans="1:4">
      <c r="A2" s="264" t="s">
        <v>25</v>
      </c>
      <c r="B2" s="265"/>
      <c r="C2" s="265"/>
      <c r="D2" s="265" t="s">
        <v>26</v>
      </c>
    </row>
    <row r="3" s="80" customFormat="1" ht="24.95" customHeight="1" spans="1:5">
      <c r="A3" s="21" t="s">
        <v>27</v>
      </c>
      <c r="B3" s="21" t="s">
        <v>28</v>
      </c>
      <c r="C3" s="21" t="s">
        <v>29</v>
      </c>
      <c r="D3" s="22" t="s">
        <v>30</v>
      </c>
      <c r="E3" s="80" t="s">
        <v>31</v>
      </c>
    </row>
    <row r="4" ht="18" customHeight="1" spans="1:6">
      <c r="A4" s="206" t="s">
        <v>32</v>
      </c>
      <c r="B4" s="266">
        <f>SUM(B5:B18)</f>
        <v>48520</v>
      </c>
      <c r="C4" s="266">
        <f>SUM(C5:C19)</f>
        <v>64860</v>
      </c>
      <c r="D4" s="13">
        <f>C4/B4</f>
        <v>1.33676834295136</v>
      </c>
      <c r="E4" s="267"/>
      <c r="F4" s="83">
        <f>12/11</f>
        <v>1.09090909090909</v>
      </c>
    </row>
    <row r="5" ht="18" customHeight="1" spans="1:6">
      <c r="A5" s="259" t="s">
        <v>33</v>
      </c>
      <c r="B5" s="268">
        <v>27600</v>
      </c>
      <c r="C5" s="266">
        <v>31998</v>
      </c>
      <c r="D5" s="13">
        <f t="shared" ref="D5:D30" si="0">C5/B5</f>
        <v>1.15934782608696</v>
      </c>
      <c r="E5" s="267">
        <v>7849387</v>
      </c>
      <c r="F5" s="269"/>
    </row>
    <row r="6" ht="18" customHeight="1" spans="1:6">
      <c r="A6" s="259" t="s">
        <v>34</v>
      </c>
      <c r="B6" s="268"/>
      <c r="C6" s="266"/>
      <c r="D6" s="13"/>
      <c r="E6" s="267">
        <v>59090</v>
      </c>
      <c r="F6" s="269"/>
    </row>
    <row r="7" ht="18" customHeight="1" spans="1:6">
      <c r="A7" s="259" t="s">
        <v>35</v>
      </c>
      <c r="B7" s="268">
        <v>2513</v>
      </c>
      <c r="C7" s="266">
        <v>5190</v>
      </c>
      <c r="D7" s="13">
        <f t="shared" si="0"/>
        <v>2.06526064464783</v>
      </c>
      <c r="E7" s="267">
        <v>3417171</v>
      </c>
      <c r="F7" s="269"/>
    </row>
    <row r="8" ht="18" customHeight="1" spans="1:6">
      <c r="A8" s="259" t="s">
        <v>36</v>
      </c>
      <c r="B8" s="268">
        <v>1073</v>
      </c>
      <c r="C8" s="266">
        <v>1320</v>
      </c>
      <c r="D8" s="13">
        <f t="shared" si="0"/>
        <v>1.23019571295433</v>
      </c>
      <c r="E8" s="267">
        <v>1112634</v>
      </c>
      <c r="F8" s="269"/>
    </row>
    <row r="9" ht="18" customHeight="1" spans="1:6">
      <c r="A9" s="259" t="s">
        <v>37</v>
      </c>
      <c r="B9" s="268">
        <v>284</v>
      </c>
      <c r="C9" s="266">
        <v>196</v>
      </c>
      <c r="D9" s="13">
        <f t="shared" si="0"/>
        <v>0.690140845070423</v>
      </c>
      <c r="E9" s="267">
        <v>127505</v>
      </c>
      <c r="F9" s="269"/>
    </row>
    <row r="10" ht="18" customHeight="1" spans="1:6">
      <c r="A10" s="259" t="s">
        <v>38</v>
      </c>
      <c r="B10" s="268">
        <v>2470</v>
      </c>
      <c r="C10" s="266">
        <v>3676</v>
      </c>
      <c r="D10" s="13">
        <f t="shared" si="0"/>
        <v>1.48825910931174</v>
      </c>
      <c r="E10" s="267">
        <v>1515426</v>
      </c>
      <c r="F10" s="269"/>
    </row>
    <row r="11" ht="18" customHeight="1" spans="1:6">
      <c r="A11" s="259" t="s">
        <v>39</v>
      </c>
      <c r="B11" s="268">
        <v>901</v>
      </c>
      <c r="C11" s="266">
        <v>1197</v>
      </c>
      <c r="D11" s="13">
        <f t="shared" si="0"/>
        <v>1.32852386237514</v>
      </c>
      <c r="E11" s="267">
        <v>784611</v>
      </c>
      <c r="F11" s="269"/>
    </row>
    <row r="12" ht="18" customHeight="1" spans="1:6">
      <c r="A12" s="259" t="s">
        <v>40</v>
      </c>
      <c r="B12" s="268">
        <v>644</v>
      </c>
      <c r="C12" s="266">
        <v>1197</v>
      </c>
      <c r="D12" s="13">
        <f t="shared" si="0"/>
        <v>1.85869565217391</v>
      </c>
      <c r="E12" s="267">
        <v>312645</v>
      </c>
      <c r="F12" s="269"/>
    </row>
    <row r="13" ht="18" customHeight="1" spans="1:6">
      <c r="A13" s="259" t="s">
        <v>41</v>
      </c>
      <c r="B13" s="268">
        <v>3057</v>
      </c>
      <c r="C13" s="266">
        <v>2988</v>
      </c>
      <c r="D13" s="13">
        <f t="shared" si="0"/>
        <v>0.977428851815505</v>
      </c>
      <c r="E13" s="267">
        <v>650773</v>
      </c>
      <c r="F13" s="269"/>
    </row>
    <row r="14" ht="18" customHeight="1" spans="1:6">
      <c r="A14" s="259" t="s">
        <v>42</v>
      </c>
      <c r="B14" s="268">
        <v>2224</v>
      </c>
      <c r="C14" s="266">
        <v>4602</v>
      </c>
      <c r="D14" s="13">
        <f t="shared" si="0"/>
        <v>2.06924460431655</v>
      </c>
      <c r="E14" s="267">
        <v>2107794</v>
      </c>
      <c r="F14" s="269"/>
    </row>
    <row r="15" ht="18" customHeight="1" spans="1:6">
      <c r="A15" s="259" t="s">
        <v>43</v>
      </c>
      <c r="B15" s="268">
        <v>2</v>
      </c>
      <c r="C15" s="266">
        <v>9</v>
      </c>
      <c r="D15" s="13"/>
      <c r="E15" s="267">
        <v>221825</v>
      </c>
      <c r="F15" s="269"/>
    </row>
    <row r="16" ht="18" customHeight="1" spans="1:6">
      <c r="A16" s="259" t="s">
        <v>44</v>
      </c>
      <c r="B16" s="268">
        <v>920</v>
      </c>
      <c r="C16" s="266">
        <v>354</v>
      </c>
      <c r="D16" s="13">
        <f t="shared" si="0"/>
        <v>0.384782608695652</v>
      </c>
      <c r="E16" s="267">
        <v>981362</v>
      </c>
      <c r="F16" s="269"/>
    </row>
    <row r="17" ht="18" customHeight="1" spans="1:6">
      <c r="A17" s="259" t="s">
        <v>45</v>
      </c>
      <c r="B17" s="268">
        <v>6832</v>
      </c>
      <c r="C17" s="266">
        <v>11911</v>
      </c>
      <c r="D17" s="13">
        <f t="shared" si="0"/>
        <v>1.74341334894614</v>
      </c>
      <c r="E17" s="267">
        <v>1872669</v>
      </c>
      <c r="F17" s="269"/>
    </row>
    <row r="18" ht="18" customHeight="1" spans="1:6">
      <c r="A18" s="259" t="s">
        <v>46</v>
      </c>
      <c r="B18" s="268"/>
      <c r="C18" s="266">
        <v>226</v>
      </c>
      <c r="D18" s="13"/>
      <c r="E18" s="267">
        <v>19574</v>
      </c>
      <c r="F18" s="269"/>
    </row>
    <row r="19" ht="18" customHeight="1" spans="1:6">
      <c r="A19" s="206" t="s">
        <v>47</v>
      </c>
      <c r="B19" s="268"/>
      <c r="C19" s="266">
        <v>-4</v>
      </c>
      <c r="D19" s="13"/>
      <c r="E19" s="83">
        <v>28</v>
      </c>
      <c r="F19" s="269"/>
    </row>
    <row r="20" ht="18" customHeight="1" spans="1:6">
      <c r="A20" s="206" t="s">
        <v>48</v>
      </c>
      <c r="B20" s="266">
        <f>SUM(B21:B28)</f>
        <v>8680</v>
      </c>
      <c r="C20" s="266">
        <f>SUM(C21:C28)</f>
        <v>10048</v>
      </c>
      <c r="D20" s="13">
        <f t="shared" si="0"/>
        <v>1.15760368663594</v>
      </c>
      <c r="E20" s="270"/>
      <c r="F20" s="269"/>
    </row>
    <row r="21" ht="18" customHeight="1" spans="1:6">
      <c r="A21" s="206" t="s">
        <v>49</v>
      </c>
      <c r="B21" s="268">
        <v>5200</v>
      </c>
      <c r="C21" s="266">
        <v>4592</v>
      </c>
      <c r="D21" s="13">
        <f t="shared" si="0"/>
        <v>0.883076923076923</v>
      </c>
      <c r="E21" s="267">
        <v>1575382</v>
      </c>
      <c r="F21" s="269"/>
    </row>
    <row r="22" ht="18" customHeight="1" spans="1:6">
      <c r="A22" s="206" t="s">
        <v>50</v>
      </c>
      <c r="B22" s="268">
        <v>750</v>
      </c>
      <c r="C22" s="266">
        <v>1014</v>
      </c>
      <c r="D22" s="13">
        <f t="shared" si="0"/>
        <v>1.352</v>
      </c>
      <c r="E22" s="267">
        <v>2860806</v>
      </c>
      <c r="F22" s="269"/>
    </row>
    <row r="23" ht="18" customHeight="1" spans="1:6">
      <c r="A23" s="206" t="s">
        <v>51</v>
      </c>
      <c r="B23" s="268">
        <v>520</v>
      </c>
      <c r="C23" s="266">
        <v>1165</v>
      </c>
      <c r="D23" s="13">
        <f t="shared" si="0"/>
        <v>2.24038461538462</v>
      </c>
      <c r="E23" s="267">
        <v>730631</v>
      </c>
      <c r="F23" s="269"/>
    </row>
    <row r="24" ht="18" customHeight="1" spans="1:6">
      <c r="A24" s="259" t="s">
        <v>52</v>
      </c>
      <c r="B24" s="268"/>
      <c r="C24" s="266"/>
      <c r="D24" s="13"/>
      <c r="E24" s="267">
        <v>392604</v>
      </c>
      <c r="F24" s="269"/>
    </row>
    <row r="25" ht="18" customHeight="1" spans="1:6">
      <c r="A25" s="259" t="s">
        <v>53</v>
      </c>
      <c r="B25" s="268">
        <v>2210</v>
      </c>
      <c r="C25" s="266">
        <v>3242</v>
      </c>
      <c r="D25" s="13">
        <f t="shared" si="0"/>
        <v>1.46696832579186</v>
      </c>
      <c r="E25" s="267">
        <v>2301672</v>
      </c>
      <c r="F25" s="269"/>
    </row>
    <row r="26" ht="18" customHeight="1" spans="1:6">
      <c r="A26" s="259" t="s">
        <v>54</v>
      </c>
      <c r="B26" s="268"/>
      <c r="C26" s="266"/>
      <c r="D26" s="13"/>
      <c r="E26" s="267">
        <v>32852</v>
      </c>
      <c r="F26" s="269"/>
    </row>
    <row r="27" ht="18" customHeight="1" spans="1:6">
      <c r="A27" s="259" t="s">
        <v>55</v>
      </c>
      <c r="B27" s="266"/>
      <c r="C27" s="266"/>
      <c r="D27" s="13"/>
      <c r="E27" s="267">
        <v>274618</v>
      </c>
      <c r="F27" s="269"/>
    </row>
    <row r="28" ht="18" customHeight="1" spans="1:6">
      <c r="A28" s="259" t="s">
        <v>56</v>
      </c>
      <c r="B28" s="266"/>
      <c r="C28" s="266">
        <v>35</v>
      </c>
      <c r="D28" s="13"/>
      <c r="E28" s="83">
        <v>493141</v>
      </c>
      <c r="F28" s="269"/>
    </row>
    <row r="29" ht="18" customHeight="1" spans="1:6">
      <c r="A29" s="206"/>
      <c r="B29" s="271"/>
      <c r="C29" s="266"/>
      <c r="D29" s="13"/>
      <c r="F29" s="269"/>
    </row>
    <row r="30" ht="18" customHeight="1" spans="1:6">
      <c r="A30" s="272" t="s">
        <v>57</v>
      </c>
      <c r="B30" s="266">
        <f>SUM(B20+B4)</f>
        <v>57200</v>
      </c>
      <c r="C30" s="266">
        <f>SUM(C20+C4)</f>
        <v>74908</v>
      </c>
      <c r="D30" s="13">
        <f t="shared" si="0"/>
        <v>1.30958041958042</v>
      </c>
      <c r="E30" s="270"/>
      <c r="F30" s="269"/>
    </row>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verticalDpi="300"/>
  <headerFooter alignWithMargins="0">
    <oddFooter>&amp;C-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workbookViewId="0">
      <selection activeCell="G18" sqref="G18"/>
    </sheetView>
  </sheetViews>
  <sheetFormatPr defaultColWidth="9" defaultRowHeight="13.5" outlineLevelCol="3"/>
  <cols>
    <col min="1" max="1" width="14.5" style="38" customWidth="1"/>
    <col min="2" max="2" width="13.875" style="38" customWidth="1"/>
    <col min="3" max="3" width="24.25" style="38" customWidth="1"/>
    <col min="4" max="4" width="29.75" style="38" customWidth="1"/>
    <col min="5" max="16384" width="9" style="38"/>
  </cols>
  <sheetData>
    <row r="1" ht="27.75" customHeight="1" spans="1:4">
      <c r="A1" s="39" t="s">
        <v>977</v>
      </c>
      <c r="B1" s="39"/>
      <c r="C1" s="39"/>
      <c r="D1" s="39"/>
    </row>
    <row r="2" s="37" customFormat="1" ht="18" customHeight="1" spans="1:4">
      <c r="A2" s="40" t="s">
        <v>978</v>
      </c>
      <c r="B2" s="40"/>
      <c r="C2" s="40"/>
      <c r="D2" s="40"/>
    </row>
    <row r="3" s="37" customFormat="1" ht="24" customHeight="1" spans="1:4">
      <c r="A3" s="41" t="s">
        <v>932</v>
      </c>
      <c r="B3" s="41" t="s">
        <v>979</v>
      </c>
      <c r="C3" s="42" t="s">
        <v>980</v>
      </c>
      <c r="D3" s="42" t="s">
        <v>981</v>
      </c>
    </row>
    <row r="4" s="37" customFormat="1" ht="21" customHeight="1" spans="1:4">
      <c r="A4" s="43"/>
      <c r="B4" s="43"/>
      <c r="C4" s="42"/>
      <c r="D4" s="42"/>
    </row>
    <row r="5" s="37" customFormat="1" ht="18" customHeight="1" spans="1:4">
      <c r="A5" s="44"/>
      <c r="B5" s="45"/>
      <c r="C5" s="45"/>
      <c r="D5" s="45"/>
    </row>
    <row r="6" s="37" customFormat="1" ht="18" customHeight="1" spans="1:4">
      <c r="A6" s="44"/>
      <c r="B6" s="45"/>
      <c r="C6" s="45"/>
      <c r="D6" s="45"/>
    </row>
    <row r="7" s="37" customFormat="1" ht="18" customHeight="1" spans="1:4">
      <c r="A7" s="44"/>
      <c r="B7" s="45"/>
      <c r="C7" s="45"/>
      <c r="D7" s="45"/>
    </row>
    <row r="8" s="37" customFormat="1" ht="18" customHeight="1" spans="1:4">
      <c r="A8" s="44"/>
      <c r="B8" s="45"/>
      <c r="C8" s="45"/>
      <c r="D8" s="45"/>
    </row>
    <row r="9" s="37" customFormat="1" ht="18" customHeight="1" spans="1:4">
      <c r="A9" s="44"/>
      <c r="B9" s="45"/>
      <c r="C9" s="45"/>
      <c r="D9" s="45"/>
    </row>
    <row r="10" s="37" customFormat="1" ht="18" customHeight="1" spans="1:4">
      <c r="A10" s="44"/>
      <c r="B10" s="45"/>
      <c r="C10" s="45"/>
      <c r="D10" s="45"/>
    </row>
    <row r="11" s="37" customFormat="1" ht="18" customHeight="1" spans="1:4">
      <c r="A11" s="44"/>
      <c r="B11" s="45"/>
      <c r="C11" s="45"/>
      <c r="D11" s="45"/>
    </row>
    <row r="12" s="37" customFormat="1" ht="18" customHeight="1" spans="1:4">
      <c r="A12" s="44"/>
      <c r="B12" s="45"/>
      <c r="C12" s="45"/>
      <c r="D12" s="45"/>
    </row>
  </sheetData>
  <mergeCells count="6">
    <mergeCell ref="A1:D1"/>
    <mergeCell ref="A2:D2"/>
    <mergeCell ref="A3:A4"/>
    <mergeCell ref="B3:B4"/>
    <mergeCell ref="C3:C4"/>
    <mergeCell ref="D3:D4"/>
  </mergeCells>
  <pageMargins left="0.708333333333333" right="0.708333333333333" top="0.747916666666667" bottom="0.747916666666667" header="0.314583333333333" footer="0.314583333333333"/>
  <pageSetup paperSize="9" orientation="portrait"/>
  <headerFooter>
    <oddFooter>&amp;C-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40"/>
  <sheetViews>
    <sheetView showZeros="0" view="pageBreakPreview" zoomScaleNormal="100" workbookViewId="0">
      <selection activeCell="C11" sqref="C11"/>
    </sheetView>
  </sheetViews>
  <sheetFormatPr defaultColWidth="9" defaultRowHeight="14.25" outlineLevelCol="5"/>
  <cols>
    <col min="1" max="1" width="33.125" style="17" customWidth="1"/>
    <col min="2" max="2" width="14.375" style="17" customWidth="1"/>
    <col min="3" max="3" width="14.5" style="17" customWidth="1"/>
    <col min="4" max="4" width="13.25" style="17" customWidth="1"/>
    <col min="5" max="5" width="9" style="17"/>
    <col min="6" max="6" width="9.5" style="17" customWidth="1"/>
    <col min="7" max="16384" width="9" style="17"/>
  </cols>
  <sheetData>
    <row r="1" ht="31.5" customHeight="1" spans="1:4">
      <c r="A1" s="18" t="s">
        <v>982</v>
      </c>
      <c r="B1" s="18"/>
      <c r="C1" s="18"/>
      <c r="D1" s="18"/>
    </row>
    <row r="2" s="15" customFormat="1" ht="20.25" customHeight="1" spans="1:4">
      <c r="A2" s="15" t="s">
        <v>983</v>
      </c>
      <c r="B2" s="19"/>
      <c r="C2" s="19"/>
      <c r="D2" s="19" t="s">
        <v>26</v>
      </c>
    </row>
    <row r="3" s="16" customFormat="1" ht="21.75" customHeight="1" spans="1:4">
      <c r="A3" s="20" t="s">
        <v>795</v>
      </c>
      <c r="B3" s="21" t="s">
        <v>28</v>
      </c>
      <c r="C3" s="21" t="s">
        <v>29</v>
      </c>
      <c r="D3" s="22" t="s">
        <v>30</v>
      </c>
    </row>
    <row r="4" s="15" customFormat="1" ht="18" customHeight="1" spans="1:4">
      <c r="A4" s="23" t="s">
        <v>984</v>
      </c>
      <c r="B4" s="35"/>
      <c r="C4" s="35"/>
      <c r="D4" s="25"/>
    </row>
    <row r="5" s="15" customFormat="1" ht="18" customHeight="1" spans="1:4">
      <c r="A5" s="23" t="s">
        <v>985</v>
      </c>
      <c r="B5" s="35"/>
      <c r="C5" s="35"/>
      <c r="D5" s="25"/>
    </row>
    <row r="6" s="15" customFormat="1" ht="18" customHeight="1" spans="1:4">
      <c r="A6" s="23" t="s">
        <v>986</v>
      </c>
      <c r="B6" s="35"/>
      <c r="C6" s="35"/>
      <c r="D6" s="25"/>
    </row>
    <row r="7" s="15" customFormat="1" ht="18" customHeight="1" spans="1:4">
      <c r="A7" s="23" t="s">
        <v>987</v>
      </c>
      <c r="B7" s="35"/>
      <c r="C7" s="35"/>
      <c r="D7" s="25"/>
    </row>
    <row r="8" s="15" customFormat="1" ht="18" customHeight="1" spans="1:6">
      <c r="A8" s="29" t="s">
        <v>988</v>
      </c>
      <c r="B8" s="35"/>
      <c r="C8" s="35"/>
      <c r="D8" s="25"/>
      <c r="F8" s="36"/>
    </row>
    <row r="9" s="15" customFormat="1" ht="18" customHeight="1" spans="1:4">
      <c r="A9" s="23" t="s">
        <v>985</v>
      </c>
      <c r="B9" s="35"/>
      <c r="C9" s="35"/>
      <c r="D9" s="25"/>
    </row>
    <row r="10" s="15" customFormat="1" ht="18" customHeight="1" spans="1:4">
      <c r="A10" s="23" t="s">
        <v>986</v>
      </c>
      <c r="B10" s="35"/>
      <c r="C10" s="35"/>
      <c r="D10" s="25"/>
    </row>
    <row r="11" s="15" customFormat="1" ht="18" customHeight="1" spans="1:4">
      <c r="A11" s="23" t="s">
        <v>987</v>
      </c>
      <c r="B11" s="35"/>
      <c r="C11" s="35"/>
      <c r="D11" s="25"/>
    </row>
    <row r="12" s="15" customFormat="1" ht="18" customHeight="1" spans="1:4">
      <c r="A12" s="29" t="s">
        <v>989</v>
      </c>
      <c r="B12" s="35"/>
      <c r="C12" s="35"/>
      <c r="D12" s="25"/>
    </row>
    <row r="13" s="15" customFormat="1" ht="18" customHeight="1" spans="1:4">
      <c r="A13" s="23" t="s">
        <v>985</v>
      </c>
      <c r="B13" s="35"/>
      <c r="C13" s="35"/>
      <c r="D13" s="25"/>
    </row>
    <row r="14" s="15" customFormat="1" ht="18" customHeight="1" spans="1:4">
      <c r="A14" s="23" t="s">
        <v>986</v>
      </c>
      <c r="B14" s="35"/>
      <c r="C14" s="35"/>
      <c r="D14" s="25"/>
    </row>
    <row r="15" s="15" customFormat="1" ht="18" customHeight="1" spans="1:4">
      <c r="A15" s="23" t="s">
        <v>987</v>
      </c>
      <c r="B15" s="35"/>
      <c r="C15" s="35"/>
      <c r="D15" s="25"/>
    </row>
    <row r="16" s="15" customFormat="1" ht="18" customHeight="1" spans="1:4">
      <c r="A16" s="23" t="s">
        <v>990</v>
      </c>
      <c r="B16" s="35"/>
      <c r="C16" s="35"/>
      <c r="D16" s="25"/>
    </row>
    <row r="17" s="15" customFormat="1" ht="18" customHeight="1" spans="1:4">
      <c r="A17" s="23" t="s">
        <v>985</v>
      </c>
      <c r="B17" s="35"/>
      <c r="C17" s="35"/>
      <c r="D17" s="25"/>
    </row>
    <row r="18" s="15" customFormat="1" ht="18" customHeight="1" spans="1:4">
      <c r="A18" s="23" t="s">
        <v>986</v>
      </c>
      <c r="B18" s="35"/>
      <c r="C18" s="35"/>
      <c r="D18" s="25"/>
    </row>
    <row r="19" s="15" customFormat="1" ht="18" customHeight="1" spans="1:4">
      <c r="A19" s="23" t="s">
        <v>987</v>
      </c>
      <c r="B19" s="35"/>
      <c r="C19" s="35"/>
      <c r="D19" s="25"/>
    </row>
    <row r="20" s="15" customFormat="1" ht="18" customHeight="1" spans="1:4">
      <c r="A20" s="29" t="s">
        <v>991</v>
      </c>
      <c r="B20" s="35"/>
      <c r="C20" s="35"/>
      <c r="D20" s="25"/>
    </row>
    <row r="21" s="15" customFormat="1" ht="18" customHeight="1" spans="1:4">
      <c r="A21" s="23" t="s">
        <v>985</v>
      </c>
      <c r="B21" s="35"/>
      <c r="C21" s="35"/>
      <c r="D21" s="25"/>
    </row>
    <row r="22" s="15" customFormat="1" ht="18" customHeight="1" spans="1:4">
      <c r="A22" s="23" t="s">
        <v>986</v>
      </c>
      <c r="B22" s="35"/>
      <c r="C22" s="35"/>
      <c r="D22" s="25"/>
    </row>
    <row r="23" s="15" customFormat="1" ht="18" customHeight="1" spans="1:4">
      <c r="A23" s="23" t="s">
        <v>987</v>
      </c>
      <c r="B23" s="35"/>
      <c r="C23" s="35"/>
      <c r="D23" s="25"/>
    </row>
    <row r="24" s="15" customFormat="1" ht="18" customHeight="1" spans="1:4">
      <c r="A24" s="23" t="s">
        <v>992</v>
      </c>
      <c r="B24" s="35"/>
      <c r="C24" s="35"/>
      <c r="D24" s="25"/>
    </row>
    <row r="25" s="15" customFormat="1" ht="18" customHeight="1" spans="1:4">
      <c r="A25" s="23" t="s">
        <v>985</v>
      </c>
      <c r="B25" s="35"/>
      <c r="C25" s="35"/>
      <c r="D25" s="25"/>
    </row>
    <row r="26" s="15" customFormat="1" ht="18" customHeight="1" spans="1:4">
      <c r="A26" s="23" t="s">
        <v>986</v>
      </c>
      <c r="B26" s="35"/>
      <c r="C26" s="35"/>
      <c r="D26" s="25"/>
    </row>
    <row r="27" s="15" customFormat="1" ht="18" customHeight="1" spans="1:4">
      <c r="A27" s="23" t="s">
        <v>987</v>
      </c>
      <c r="B27" s="35"/>
      <c r="C27" s="35"/>
      <c r="D27" s="25"/>
    </row>
    <row r="28" s="15" customFormat="1" ht="18" customHeight="1" spans="1:4">
      <c r="A28" s="23" t="s">
        <v>993</v>
      </c>
      <c r="B28" s="35"/>
      <c r="C28" s="35"/>
      <c r="D28" s="25"/>
    </row>
    <row r="29" s="15" customFormat="1" ht="18" customHeight="1" spans="1:4">
      <c r="A29" s="23" t="s">
        <v>985</v>
      </c>
      <c r="B29" s="35"/>
      <c r="C29" s="35"/>
      <c r="D29" s="25"/>
    </row>
    <row r="30" s="15" customFormat="1" ht="18" customHeight="1" spans="1:4">
      <c r="A30" s="23" t="s">
        <v>986</v>
      </c>
      <c r="B30" s="35"/>
      <c r="C30" s="35"/>
      <c r="D30" s="25"/>
    </row>
    <row r="31" s="15" customFormat="1" ht="15.75" customHeight="1" spans="1:4">
      <c r="A31" s="23" t="s">
        <v>987</v>
      </c>
      <c r="B31" s="35"/>
      <c r="C31" s="35"/>
      <c r="D31" s="25"/>
    </row>
    <row r="32" s="15" customFormat="1" ht="18" customHeight="1" spans="1:4">
      <c r="A32" s="29" t="s">
        <v>994</v>
      </c>
      <c r="B32" s="35"/>
      <c r="C32" s="35"/>
      <c r="D32" s="25"/>
    </row>
    <row r="33" s="15" customFormat="1" ht="18" customHeight="1" spans="1:4">
      <c r="A33" s="23" t="s">
        <v>985</v>
      </c>
      <c r="B33" s="35"/>
      <c r="C33" s="35"/>
      <c r="D33" s="25"/>
    </row>
    <row r="34" s="15" customFormat="1" ht="18" customHeight="1" spans="1:4">
      <c r="A34" s="23" t="s">
        <v>986</v>
      </c>
      <c r="B34" s="35"/>
      <c r="C34" s="35"/>
      <c r="D34" s="25"/>
    </row>
    <row r="35" s="15" customFormat="1" ht="18" customHeight="1" spans="1:4">
      <c r="A35" s="23" t="s">
        <v>987</v>
      </c>
      <c r="B35" s="35"/>
      <c r="C35" s="35"/>
      <c r="D35" s="25"/>
    </row>
    <row r="36" s="15" customFormat="1" ht="18" customHeight="1" spans="1:4">
      <c r="A36" s="23"/>
      <c r="B36" s="35"/>
      <c r="C36" s="35"/>
      <c r="D36" s="25"/>
    </row>
    <row r="37" s="15" customFormat="1" ht="18" customHeight="1" spans="1:4">
      <c r="A37" s="23" t="s">
        <v>995</v>
      </c>
      <c r="B37" s="35"/>
      <c r="C37" s="35"/>
      <c r="D37" s="25"/>
    </row>
    <row r="38" s="15" customFormat="1" ht="18" customHeight="1" spans="1:4">
      <c r="A38" s="23" t="s">
        <v>985</v>
      </c>
      <c r="B38" s="35"/>
      <c r="C38" s="35"/>
      <c r="D38" s="25"/>
    </row>
    <row r="39" s="15" customFormat="1" ht="18" customHeight="1" spans="1:4">
      <c r="A39" s="23" t="s">
        <v>986</v>
      </c>
      <c r="B39" s="35"/>
      <c r="C39" s="35"/>
      <c r="D39" s="25"/>
    </row>
    <row r="40" s="15" customFormat="1" ht="18" customHeight="1" spans="1:4">
      <c r="A40" s="23" t="s">
        <v>987</v>
      </c>
      <c r="B40" s="35"/>
      <c r="C40" s="35"/>
      <c r="D40" s="25"/>
    </row>
  </sheetData>
  <mergeCells count="1">
    <mergeCell ref="A1:D1"/>
  </mergeCells>
  <printOptions horizontalCentered="1"/>
  <pageMargins left="0.747916666666667" right="0.747916666666667" top="0.432638888888889" bottom="0.432638888888889" header="0.511805555555556" footer="0.511805555555556"/>
  <pageSetup paperSize="9" fitToHeight="0" orientation="portrait"/>
  <headerFooter alignWithMargins="0">
    <oddFooter>&amp;C-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0"/>
  <sheetViews>
    <sheetView showZeros="0" view="pageBreakPreview" zoomScaleNormal="100" workbookViewId="0">
      <selection activeCell="J9" sqref="J9"/>
    </sheetView>
  </sheetViews>
  <sheetFormatPr defaultColWidth="9" defaultRowHeight="14.25" outlineLevelCol="6"/>
  <cols>
    <col min="1" max="1" width="36.25" style="17" customWidth="1"/>
    <col min="2" max="2" width="12.125" style="17" customWidth="1"/>
    <col min="3" max="3" width="15" style="17" customWidth="1"/>
    <col min="4" max="4" width="13.25" style="17" hidden="1" customWidth="1"/>
    <col min="5" max="5" width="13.375" style="17" customWidth="1"/>
    <col min="6" max="6" width="15" style="17" hidden="1" customWidth="1"/>
    <col min="7" max="7" width="10.25" style="17" customWidth="1"/>
    <col min="8" max="16384" width="9" style="17"/>
  </cols>
  <sheetData>
    <row r="1" ht="27.75" customHeight="1" spans="1:7">
      <c r="A1" s="18" t="s">
        <v>996</v>
      </c>
      <c r="B1" s="18"/>
      <c r="C1" s="18"/>
      <c r="D1" s="18"/>
      <c r="E1" s="18"/>
      <c r="F1" s="18"/>
      <c r="G1" s="18"/>
    </row>
    <row r="2" s="15" customFormat="1" ht="20.25" customHeight="1" spans="1:7">
      <c r="A2" s="15" t="s">
        <v>997</v>
      </c>
      <c r="C2" s="19"/>
      <c r="D2" s="19"/>
      <c r="E2" s="19"/>
      <c r="F2" s="19"/>
      <c r="G2" s="19" t="s">
        <v>26</v>
      </c>
    </row>
    <row r="3" s="16" customFormat="1" ht="43.5" customHeight="1" spans="1:7">
      <c r="A3" s="20" t="s">
        <v>795</v>
      </c>
      <c r="B3" s="21" t="s">
        <v>28</v>
      </c>
      <c r="C3" s="21" t="s">
        <v>60</v>
      </c>
      <c r="D3" s="21" t="s">
        <v>957</v>
      </c>
      <c r="E3" s="21" t="s">
        <v>29</v>
      </c>
      <c r="F3" s="21" t="s">
        <v>922</v>
      </c>
      <c r="G3" s="22" t="s">
        <v>61</v>
      </c>
    </row>
    <row r="4" s="15" customFormat="1" ht="18" customHeight="1" spans="1:7">
      <c r="A4" s="23" t="s">
        <v>984</v>
      </c>
      <c r="B4" s="24"/>
      <c r="C4" s="24"/>
      <c r="D4" s="24"/>
      <c r="E4" s="24"/>
      <c r="F4" s="31"/>
      <c r="G4" s="25"/>
    </row>
    <row r="5" s="15" customFormat="1" ht="18" customHeight="1" spans="1:7">
      <c r="A5" s="23" t="s">
        <v>985</v>
      </c>
      <c r="B5" s="24"/>
      <c r="C5" s="24"/>
      <c r="D5" s="24"/>
      <c r="E5" s="24"/>
      <c r="F5" s="31"/>
      <c r="G5" s="25"/>
    </row>
    <row r="6" s="15" customFormat="1" ht="18" customHeight="1" spans="1:7">
      <c r="A6" s="23" t="s">
        <v>986</v>
      </c>
      <c r="B6" s="24"/>
      <c r="C6" s="24"/>
      <c r="D6" s="24"/>
      <c r="E6" s="24"/>
      <c r="F6" s="31"/>
      <c r="G6" s="25"/>
    </row>
    <row r="7" s="15" customFormat="1" ht="18" customHeight="1" spans="1:7">
      <c r="A7" s="23" t="s">
        <v>987</v>
      </c>
      <c r="B7" s="24"/>
      <c r="C7" s="24"/>
      <c r="D7" s="24"/>
      <c r="E7" s="24"/>
      <c r="F7" s="31"/>
      <c r="G7" s="25"/>
    </row>
    <row r="8" s="15" customFormat="1" ht="20.25" customHeight="1" spans="1:7">
      <c r="A8" s="23" t="s">
        <v>998</v>
      </c>
      <c r="B8" s="24"/>
      <c r="C8" s="24"/>
      <c r="D8" s="24"/>
      <c r="E8" s="24"/>
      <c r="F8" s="31"/>
      <c r="G8" s="25"/>
    </row>
    <row r="9" s="15" customFormat="1" ht="18" customHeight="1" spans="1:7">
      <c r="A9" s="23" t="s">
        <v>985</v>
      </c>
      <c r="B9" s="24"/>
      <c r="C9" s="24"/>
      <c r="D9" s="24"/>
      <c r="E9" s="24"/>
      <c r="F9" s="31"/>
      <c r="G9" s="25"/>
    </row>
    <row r="10" s="15" customFormat="1" ht="18" customHeight="1" spans="1:7">
      <c r="A10" s="23" t="s">
        <v>986</v>
      </c>
      <c r="B10" s="24"/>
      <c r="C10" s="24"/>
      <c r="D10" s="24"/>
      <c r="E10" s="24"/>
      <c r="F10" s="31"/>
      <c r="G10" s="25"/>
    </row>
    <row r="11" s="15" customFormat="1" ht="18" customHeight="1" spans="1:7">
      <c r="A11" s="23" t="s">
        <v>987</v>
      </c>
      <c r="B11" s="24"/>
      <c r="C11" s="24"/>
      <c r="D11" s="32"/>
      <c r="E11" s="32"/>
      <c r="F11" s="31"/>
      <c r="G11" s="25"/>
    </row>
    <row r="12" s="15" customFormat="1" ht="18" customHeight="1" spans="1:7">
      <c r="A12" s="23" t="s">
        <v>999</v>
      </c>
      <c r="B12" s="24"/>
      <c r="C12" s="24"/>
      <c r="D12" s="24"/>
      <c r="E12" s="24"/>
      <c r="F12" s="31"/>
      <c r="G12" s="25"/>
    </row>
    <row r="13" s="15" customFormat="1" ht="18" customHeight="1" spans="1:7">
      <c r="A13" s="23" t="s">
        <v>985</v>
      </c>
      <c r="B13" s="24"/>
      <c r="C13" s="24"/>
      <c r="D13" s="24"/>
      <c r="E13" s="24"/>
      <c r="F13" s="31"/>
      <c r="G13" s="25"/>
    </row>
    <row r="14" s="15" customFormat="1" ht="18" customHeight="1" spans="1:7">
      <c r="A14" s="23" t="s">
        <v>986</v>
      </c>
      <c r="B14" s="24"/>
      <c r="C14" s="24"/>
      <c r="D14" s="24"/>
      <c r="E14" s="24"/>
      <c r="F14" s="31"/>
      <c r="G14" s="25"/>
    </row>
    <row r="15" s="15" customFormat="1" ht="18" customHeight="1" spans="1:7">
      <c r="A15" s="23" t="s">
        <v>987</v>
      </c>
      <c r="B15" s="24"/>
      <c r="C15" s="24"/>
      <c r="D15" s="32"/>
      <c r="E15" s="32"/>
      <c r="F15" s="31"/>
      <c r="G15" s="25"/>
    </row>
    <row r="16" s="15" customFormat="1" ht="18" customHeight="1" spans="1:7">
      <c r="A16" s="23"/>
      <c r="B16" s="24"/>
      <c r="C16" s="24"/>
      <c r="D16" s="24"/>
      <c r="E16" s="24"/>
      <c r="F16" s="31"/>
      <c r="G16" s="25"/>
    </row>
    <row r="17" s="15" customFormat="1" ht="18" customHeight="1" spans="1:7">
      <c r="A17" s="23" t="s">
        <v>1000</v>
      </c>
      <c r="B17" s="33"/>
      <c r="C17" s="33"/>
      <c r="D17" s="33"/>
      <c r="E17" s="33"/>
      <c r="F17" s="31"/>
      <c r="G17" s="25"/>
    </row>
    <row r="18" s="15" customFormat="1" ht="18" customHeight="1" spans="1:7">
      <c r="A18" s="23" t="s">
        <v>985</v>
      </c>
      <c r="B18" s="33"/>
      <c r="C18" s="33"/>
      <c r="D18" s="33"/>
      <c r="E18" s="33"/>
      <c r="F18" s="31"/>
      <c r="G18" s="25"/>
    </row>
    <row r="19" s="15" customFormat="1" ht="18" customHeight="1" spans="1:7">
      <c r="A19" s="23" t="s">
        <v>986</v>
      </c>
      <c r="B19" s="33"/>
      <c r="C19" s="33"/>
      <c r="D19" s="33"/>
      <c r="E19" s="33"/>
      <c r="F19" s="31"/>
      <c r="G19" s="25"/>
    </row>
    <row r="20" s="15" customFormat="1" ht="18" customHeight="1" spans="1:7">
      <c r="A20" s="23" t="s">
        <v>987</v>
      </c>
      <c r="B20" s="33"/>
      <c r="C20" s="33"/>
      <c r="D20" s="34"/>
      <c r="E20" s="33"/>
      <c r="F20" s="31"/>
      <c r="G20" s="25"/>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2"/>
  <sheetViews>
    <sheetView showZeros="0" view="pageBreakPreview" zoomScaleNormal="100" workbookViewId="0">
      <selection activeCell="B9" sqref="B9"/>
    </sheetView>
  </sheetViews>
  <sheetFormatPr defaultColWidth="9" defaultRowHeight="14.25" outlineLevelCol="6"/>
  <cols>
    <col min="1" max="1" width="42.125" style="17" customWidth="1"/>
    <col min="2" max="2" width="12.125" style="17" customWidth="1"/>
    <col min="3" max="3" width="12.375" style="17" customWidth="1"/>
    <col min="4" max="4" width="13.25" style="17" hidden="1" customWidth="1"/>
    <col min="5" max="5" width="11.375" style="17" customWidth="1"/>
    <col min="6" max="6" width="15.625" style="17" hidden="1" customWidth="1"/>
    <col min="7" max="7" width="10" style="17" customWidth="1"/>
    <col min="8" max="8" width="9" style="17"/>
    <col min="9" max="9" width="9.5" style="17" customWidth="1"/>
    <col min="10" max="10" width="18.375" style="17" customWidth="1"/>
    <col min="11" max="16384" width="9" style="17"/>
  </cols>
  <sheetData>
    <row r="1" ht="42" customHeight="1" spans="1:7">
      <c r="A1" s="18" t="s">
        <v>1001</v>
      </c>
      <c r="B1" s="18"/>
      <c r="C1" s="18"/>
      <c r="D1" s="18"/>
      <c r="E1" s="18"/>
      <c r="F1" s="18"/>
      <c r="G1" s="18"/>
    </row>
    <row r="2" s="15" customFormat="1" ht="23.25" customHeight="1" spans="1:7">
      <c r="A2" s="15" t="s">
        <v>1002</v>
      </c>
      <c r="C2" s="19"/>
      <c r="D2" s="19"/>
      <c r="E2" s="19"/>
      <c r="F2" s="19"/>
      <c r="G2" s="19" t="s">
        <v>26</v>
      </c>
    </row>
    <row r="3" s="16" customFormat="1" ht="36.75" customHeight="1" spans="1:7">
      <c r="A3" s="20" t="s">
        <v>1003</v>
      </c>
      <c r="B3" s="21" t="s">
        <v>28</v>
      </c>
      <c r="C3" s="21" t="s">
        <v>60</v>
      </c>
      <c r="D3" s="21" t="s">
        <v>957</v>
      </c>
      <c r="E3" s="21" t="s">
        <v>29</v>
      </c>
      <c r="F3" s="21" t="s">
        <v>922</v>
      </c>
      <c r="G3" s="22" t="s">
        <v>61</v>
      </c>
    </row>
    <row r="4" s="15" customFormat="1" ht="20.25" customHeight="1" spans="1:7">
      <c r="A4" s="23" t="s">
        <v>1004</v>
      </c>
      <c r="B4" s="27"/>
      <c r="C4" s="27"/>
      <c r="D4" s="27"/>
      <c r="E4" s="27"/>
      <c r="F4" s="28"/>
      <c r="G4" s="25"/>
    </row>
    <row r="5" s="15" customFormat="1" ht="20.25" customHeight="1" spans="1:7">
      <c r="A5" s="23" t="s">
        <v>1005</v>
      </c>
      <c r="B5" s="27"/>
      <c r="C5" s="27"/>
      <c r="D5" s="27"/>
      <c r="E5" s="27"/>
      <c r="F5" s="28"/>
      <c r="G5" s="25"/>
    </row>
    <row r="6" s="15" customFormat="1" ht="20.25" customHeight="1" spans="1:7">
      <c r="A6" s="23" t="s">
        <v>1006</v>
      </c>
      <c r="B6" s="27"/>
      <c r="C6" s="27"/>
      <c r="D6" s="27"/>
      <c r="E6" s="27"/>
      <c r="F6" s="28"/>
      <c r="G6" s="25"/>
    </row>
    <row r="7" s="15" customFormat="1" ht="20.25" customHeight="1" spans="1:7">
      <c r="A7" s="23" t="s">
        <v>1005</v>
      </c>
      <c r="B7" s="27"/>
      <c r="C7" s="27"/>
      <c r="D7" s="27"/>
      <c r="E7" s="27"/>
      <c r="F7" s="28"/>
      <c r="G7" s="25"/>
    </row>
    <row r="8" s="15" customFormat="1" ht="20.25" customHeight="1" spans="1:7">
      <c r="A8" s="29" t="s">
        <v>1007</v>
      </c>
      <c r="B8" s="30"/>
      <c r="C8" s="30"/>
      <c r="D8" s="30"/>
      <c r="E8" s="30"/>
      <c r="F8" s="28"/>
      <c r="G8" s="25"/>
    </row>
    <row r="9" s="15" customFormat="1" ht="20.25" customHeight="1" spans="1:7">
      <c r="A9" s="23" t="s">
        <v>1005</v>
      </c>
      <c r="B9" s="30"/>
      <c r="C9" s="30"/>
      <c r="D9" s="30"/>
      <c r="E9" s="30"/>
      <c r="F9" s="28"/>
      <c r="G9" s="25"/>
    </row>
    <row r="10" s="15" customFormat="1" ht="20.25" customHeight="1" spans="1:7">
      <c r="A10" s="29" t="s">
        <v>1008</v>
      </c>
      <c r="B10" s="30"/>
      <c r="C10" s="30"/>
      <c r="D10" s="30"/>
      <c r="E10" s="30"/>
      <c r="F10" s="28"/>
      <c r="G10" s="25"/>
    </row>
    <row r="11" s="15" customFormat="1" ht="20.25" customHeight="1" spans="1:7">
      <c r="A11" s="29" t="s">
        <v>1009</v>
      </c>
      <c r="B11" s="30"/>
      <c r="C11" s="30"/>
      <c r="D11" s="30"/>
      <c r="E11" s="30"/>
      <c r="F11" s="28"/>
      <c r="G11" s="25"/>
    </row>
    <row r="12" s="15" customFormat="1" ht="20.25" customHeight="1" spans="1:7">
      <c r="A12" s="29" t="s">
        <v>1010</v>
      </c>
      <c r="B12" s="27"/>
      <c r="C12" s="27"/>
      <c r="D12" s="27"/>
      <c r="E12" s="27"/>
      <c r="F12" s="28"/>
      <c r="G12" s="25"/>
    </row>
    <row r="13" s="15" customFormat="1" ht="20.25" customHeight="1" spans="1:7">
      <c r="A13" s="23" t="s">
        <v>1009</v>
      </c>
      <c r="B13" s="27"/>
      <c r="C13" s="27"/>
      <c r="D13" s="27"/>
      <c r="E13" s="27"/>
      <c r="F13" s="28"/>
      <c r="G13" s="25"/>
    </row>
    <row r="14" s="15" customFormat="1" ht="20.25" customHeight="1" spans="1:7">
      <c r="A14" s="23" t="s">
        <v>1011</v>
      </c>
      <c r="B14" s="27"/>
      <c r="C14" s="27"/>
      <c r="D14" s="27"/>
      <c r="E14" s="27"/>
      <c r="F14" s="28"/>
      <c r="G14" s="25"/>
    </row>
    <row r="15" s="15" customFormat="1" ht="20.25" customHeight="1" spans="1:7">
      <c r="A15" s="23" t="s">
        <v>1012</v>
      </c>
      <c r="B15" s="27"/>
      <c r="C15" s="27"/>
      <c r="D15" s="27"/>
      <c r="E15" s="27"/>
      <c r="F15" s="28"/>
      <c r="G15" s="25"/>
    </row>
    <row r="16" s="15" customFormat="1" ht="20.25" customHeight="1" spans="1:7">
      <c r="A16" s="23" t="s">
        <v>1013</v>
      </c>
      <c r="B16" s="27"/>
      <c r="C16" s="27"/>
      <c r="D16" s="27"/>
      <c r="E16" s="27"/>
      <c r="F16" s="28"/>
      <c r="G16" s="25"/>
    </row>
    <row r="17" s="15" customFormat="1" ht="20.25" customHeight="1" spans="1:7">
      <c r="A17" s="23" t="s">
        <v>1014</v>
      </c>
      <c r="B17" s="27"/>
      <c r="C17" s="27"/>
      <c r="D17" s="27"/>
      <c r="E17" s="27"/>
      <c r="F17" s="28"/>
      <c r="G17" s="25"/>
    </row>
    <row r="18" s="15" customFormat="1" ht="20.25" customHeight="1" spans="1:7">
      <c r="A18" s="29" t="s">
        <v>1015</v>
      </c>
      <c r="B18" s="27"/>
      <c r="C18" s="27"/>
      <c r="D18" s="27"/>
      <c r="E18" s="27"/>
      <c r="F18" s="28"/>
      <c r="G18" s="25"/>
    </row>
    <row r="19" s="15" customFormat="1" ht="20.25" customHeight="1" spans="1:7">
      <c r="A19" s="23" t="s">
        <v>1016</v>
      </c>
      <c r="B19" s="27"/>
      <c r="C19" s="27"/>
      <c r="D19" s="27"/>
      <c r="E19" s="27"/>
      <c r="F19" s="28"/>
      <c r="G19" s="25"/>
    </row>
    <row r="20" s="15" customFormat="1" ht="20.25" customHeight="1" spans="1:7">
      <c r="A20" s="23"/>
      <c r="B20" s="27"/>
      <c r="C20" s="27"/>
      <c r="D20" s="27"/>
      <c r="E20" s="27"/>
      <c r="F20" s="28"/>
      <c r="G20" s="25"/>
    </row>
    <row r="21" s="15" customFormat="1" ht="20.25" customHeight="1" spans="1:7">
      <c r="A21" s="23" t="s">
        <v>1017</v>
      </c>
      <c r="B21" s="27"/>
      <c r="C21" s="27"/>
      <c r="D21" s="27"/>
      <c r="E21" s="27"/>
      <c r="F21" s="28"/>
      <c r="G21" s="25"/>
    </row>
    <row r="22" s="15" customFormat="1" ht="20.25" customHeight="1" spans="1:7">
      <c r="A22" s="23" t="s">
        <v>1018</v>
      </c>
      <c r="B22" s="27"/>
      <c r="C22" s="27"/>
      <c r="D22" s="27"/>
      <c r="E22" s="27"/>
      <c r="F22" s="28"/>
      <c r="G22" s="25"/>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view="pageBreakPreview" zoomScaleNormal="100" workbookViewId="0">
      <selection activeCell="G17" sqref="G17"/>
    </sheetView>
  </sheetViews>
  <sheetFormatPr defaultColWidth="9" defaultRowHeight="14.25" outlineLevelCol="3"/>
  <cols>
    <col min="1" max="1" width="39.75" style="17" customWidth="1"/>
    <col min="2" max="3" width="13.625" style="17" customWidth="1"/>
    <col min="4" max="4" width="13.25" style="17" customWidth="1"/>
    <col min="5" max="16384" width="9" style="17"/>
  </cols>
  <sheetData>
    <row r="1" ht="30" customHeight="1" spans="1:4">
      <c r="A1" s="18" t="s">
        <v>1019</v>
      </c>
      <c r="B1" s="18"/>
      <c r="C1" s="18"/>
      <c r="D1" s="18"/>
    </row>
    <row r="2" s="15" customFormat="1" ht="23.25" customHeight="1" spans="1:4">
      <c r="A2" s="15" t="s">
        <v>1020</v>
      </c>
      <c r="B2" s="19"/>
      <c r="C2" s="19"/>
      <c r="D2" s="19" t="s">
        <v>26</v>
      </c>
    </row>
    <row r="3" s="16" customFormat="1" ht="24.75" customHeight="1" spans="1:4">
      <c r="A3" s="20" t="s">
        <v>1003</v>
      </c>
      <c r="B3" s="21" t="s">
        <v>28</v>
      </c>
      <c r="C3" s="21" t="s">
        <v>29</v>
      </c>
      <c r="D3" s="22" t="s">
        <v>30</v>
      </c>
    </row>
    <row r="4" s="15" customFormat="1" ht="20.25" customHeight="1" spans="1:4">
      <c r="A4" s="23" t="s">
        <v>1004</v>
      </c>
      <c r="B4" s="24"/>
      <c r="C4" s="24"/>
      <c r="D4" s="25"/>
    </row>
    <row r="5" s="15" customFormat="1" ht="20.25" customHeight="1" spans="1:4">
      <c r="A5" s="23" t="s">
        <v>1005</v>
      </c>
      <c r="B5" s="24"/>
      <c r="C5" s="24"/>
      <c r="D5" s="25"/>
    </row>
    <row r="6" s="15" customFormat="1" ht="20.25" customHeight="1" spans="1:4">
      <c r="A6" s="23" t="s">
        <v>1006</v>
      </c>
      <c r="B6" s="24"/>
      <c r="C6" s="24"/>
      <c r="D6" s="25"/>
    </row>
    <row r="7" s="15" customFormat="1" ht="20.25" customHeight="1" spans="1:4">
      <c r="A7" s="23" t="s">
        <v>1005</v>
      </c>
      <c r="B7" s="24"/>
      <c r="C7" s="24"/>
      <c r="D7" s="25"/>
    </row>
    <row r="8" s="15" customFormat="1" ht="20.25" customHeight="1" spans="1:4">
      <c r="A8" s="23" t="s">
        <v>1021</v>
      </c>
      <c r="B8" s="24"/>
      <c r="C8" s="24"/>
      <c r="D8" s="25"/>
    </row>
    <row r="9" s="15" customFormat="1" ht="20.25" customHeight="1" spans="1:4">
      <c r="A9" s="23" t="s">
        <v>1012</v>
      </c>
      <c r="B9" s="24"/>
      <c r="C9" s="24"/>
      <c r="D9" s="25"/>
    </row>
    <row r="10" s="15" customFormat="1" ht="20.25" customHeight="1" spans="1:4">
      <c r="A10" s="23"/>
      <c r="B10" s="24"/>
      <c r="C10" s="24"/>
      <c r="D10" s="25"/>
    </row>
    <row r="11" s="15" customFormat="1" ht="20.25" customHeight="1" spans="1:4">
      <c r="A11" s="23" t="s">
        <v>1022</v>
      </c>
      <c r="B11" s="26"/>
      <c r="C11" s="26"/>
      <c r="D11" s="25"/>
    </row>
    <row r="12" s="15" customFormat="1" ht="20.25" customHeight="1" spans="1:4">
      <c r="A12" s="23" t="s">
        <v>1018</v>
      </c>
      <c r="B12" s="26"/>
      <c r="C12" s="26"/>
      <c r="D12" s="25"/>
    </row>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showZeros="0" view="pageBreakPreview" zoomScaleNormal="100" workbookViewId="0">
      <selection activeCell="H9" sqref="H9"/>
    </sheetView>
  </sheetViews>
  <sheetFormatPr defaultColWidth="9.125" defaultRowHeight="13.5" outlineLevelCol="6"/>
  <cols>
    <col min="1" max="1" width="31.5" style="11" customWidth="1"/>
    <col min="2" max="3" width="14.375" style="11" customWidth="1"/>
    <col min="4" max="4" width="13.25" style="11" hidden="1" customWidth="1"/>
    <col min="5" max="5" width="13" style="12" customWidth="1"/>
    <col min="6" max="6" width="9" style="12" hidden="1" customWidth="1"/>
    <col min="7" max="7" width="10.375" style="11" customWidth="1"/>
    <col min="8" max="8" width="15.875" style="11" customWidth="1"/>
    <col min="9" max="255" width="9.125" style="11" customWidth="1"/>
    <col min="256" max="16384" width="9.125" style="11"/>
  </cols>
  <sheetData>
    <row r="1" ht="36.75" customHeight="1" spans="1:7">
      <c r="A1" s="3" t="s">
        <v>1023</v>
      </c>
      <c r="B1" s="3"/>
      <c r="C1" s="3"/>
      <c r="D1" s="3"/>
      <c r="E1" s="3"/>
      <c r="F1" s="3"/>
      <c r="G1" s="3"/>
    </row>
    <row r="2" s="1" customFormat="1" ht="21" customHeight="1" spans="1:7">
      <c r="A2" s="4" t="s">
        <v>1024</v>
      </c>
      <c r="B2" s="4"/>
      <c r="C2" s="5"/>
      <c r="D2" s="5"/>
      <c r="E2" s="5"/>
      <c r="F2" s="5"/>
      <c r="G2" s="5" t="s">
        <v>26</v>
      </c>
    </row>
    <row r="3" s="2" customFormat="1" ht="27.75" customHeight="1" spans="1:7">
      <c r="A3" s="6" t="s">
        <v>27</v>
      </c>
      <c r="B3" s="6" t="s">
        <v>28</v>
      </c>
      <c r="C3" s="6" t="s">
        <v>60</v>
      </c>
      <c r="D3" s="6" t="s">
        <v>957</v>
      </c>
      <c r="E3" s="6" t="s">
        <v>29</v>
      </c>
      <c r="F3" s="7" t="s">
        <v>922</v>
      </c>
      <c r="G3" s="7" t="s">
        <v>61</v>
      </c>
    </row>
    <row r="4" s="1" customFormat="1" ht="21.75" customHeight="1" spans="1:7">
      <c r="A4" s="8" t="s">
        <v>1025</v>
      </c>
      <c r="B4" s="9">
        <v>57200</v>
      </c>
      <c r="C4" s="9">
        <f>'[4]2019年鄂城区一般公共预算收入执行情况01'!C4</f>
        <v>64860</v>
      </c>
      <c r="D4" s="13"/>
      <c r="E4" s="9">
        <f>'[4]2019年鄂城区一般公共预算收入执行情况01'!E4</f>
        <v>0</v>
      </c>
      <c r="F4" s="13"/>
      <c r="G4" s="13">
        <f>E4/C4</f>
        <v>0</v>
      </c>
    </row>
    <row r="5" s="1" customFormat="1" ht="21.75" customHeight="1" spans="1:7">
      <c r="A5" s="8" t="s">
        <v>1026</v>
      </c>
      <c r="B5" s="9">
        <v>14250</v>
      </c>
      <c r="C5" s="9">
        <f>'[4]2019年本级一般公共预算收入执行情况表02'!C4</f>
        <v>20283</v>
      </c>
      <c r="D5" s="13"/>
      <c r="E5" s="9">
        <f>'[4]2019年本级一般公共预算收入执行情况表02'!E4</f>
        <v>0</v>
      </c>
      <c r="F5" s="13"/>
      <c r="G5" s="13">
        <f t="shared" ref="G5:G13" si="0">E5/C5</f>
        <v>0</v>
      </c>
    </row>
    <row r="6" s="1" customFormat="1" ht="21.75" customHeight="1" spans="1:7">
      <c r="A6" s="8" t="s">
        <v>1027</v>
      </c>
      <c r="B6" s="9">
        <v>60000</v>
      </c>
      <c r="C6" s="9">
        <f>'[4]2019年鄂城区政府性基金收入执行情况表07'!C36</f>
        <v>25997</v>
      </c>
      <c r="D6" s="13"/>
      <c r="E6" s="9">
        <f>'[4]2019年鄂城区政府性基金收入执行情况表07'!E36</f>
        <v>0</v>
      </c>
      <c r="F6" s="13"/>
      <c r="G6" s="13">
        <f t="shared" si="0"/>
        <v>0</v>
      </c>
    </row>
    <row r="7" s="1" customFormat="1" ht="21.75" customHeight="1" spans="1:7">
      <c r="A7" s="8" t="s">
        <v>1026</v>
      </c>
      <c r="B7" s="9">
        <v>60000</v>
      </c>
      <c r="C7" s="9">
        <f>'[4]2019年本级政府性基金收入执行情况表08'!C48</f>
        <v>25997</v>
      </c>
      <c r="D7" s="13"/>
      <c r="E7" s="9">
        <f>'[4]2019年本级政府性基金收入执行情况表08'!E48</f>
        <v>0</v>
      </c>
      <c r="F7" s="13"/>
      <c r="G7" s="13">
        <f t="shared" si="0"/>
        <v>0</v>
      </c>
    </row>
    <row r="8" s="1" customFormat="1" ht="21.75" customHeight="1" spans="1:7">
      <c r="A8" s="8" t="s">
        <v>1028</v>
      </c>
      <c r="B8" s="9">
        <v>0</v>
      </c>
      <c r="C8" s="9"/>
      <c r="D8" s="13"/>
      <c r="E8" s="9"/>
      <c r="F8" s="13"/>
      <c r="G8" s="13"/>
    </row>
    <row r="9" s="1" customFormat="1" ht="21.75" customHeight="1" spans="1:7">
      <c r="A9" s="8" t="s">
        <v>1026</v>
      </c>
      <c r="B9" s="9">
        <v>0</v>
      </c>
      <c r="C9" s="9"/>
      <c r="D9" s="13"/>
      <c r="E9" s="9"/>
      <c r="F9" s="13"/>
      <c r="G9" s="13"/>
    </row>
    <row r="10" s="1" customFormat="1" ht="21.75" customHeight="1" spans="1:7">
      <c r="A10" s="8"/>
      <c r="B10" s="9"/>
      <c r="C10" s="9"/>
      <c r="D10" s="13"/>
      <c r="E10" s="9"/>
      <c r="F10" s="14"/>
      <c r="G10" s="13"/>
    </row>
    <row r="11" s="1" customFormat="1" ht="21.75" customHeight="1" spans="1:7">
      <c r="A11" s="8"/>
      <c r="B11" s="9"/>
      <c r="C11" s="9"/>
      <c r="D11" s="13"/>
      <c r="E11" s="9"/>
      <c r="F11" s="9"/>
      <c r="G11" s="13"/>
    </row>
    <row r="12" s="1" customFormat="1" ht="21.75" customHeight="1" spans="1:7">
      <c r="A12" s="8" t="s">
        <v>1029</v>
      </c>
      <c r="B12" s="9">
        <v>117200</v>
      </c>
      <c r="C12" s="9">
        <f>C4+C6</f>
        <v>90857</v>
      </c>
      <c r="D12" s="13"/>
      <c r="E12" s="9">
        <f>E4+E6</f>
        <v>0</v>
      </c>
      <c r="F12" s="13"/>
      <c r="G12" s="13">
        <f t="shared" si="0"/>
        <v>0</v>
      </c>
    </row>
    <row r="13" s="1" customFormat="1" ht="21.75" customHeight="1" spans="1:7">
      <c r="A13" s="8" t="s">
        <v>1030</v>
      </c>
      <c r="B13" s="9">
        <v>74250</v>
      </c>
      <c r="C13" s="9">
        <f>C7+C5</f>
        <v>46280</v>
      </c>
      <c r="D13" s="13"/>
      <c r="E13" s="9">
        <f>E7+E5</f>
        <v>0</v>
      </c>
      <c r="F13" s="13"/>
      <c r="G13" s="13">
        <f t="shared" si="0"/>
        <v>0</v>
      </c>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showZeros="0" view="pageBreakPreview" zoomScaleNormal="100" workbookViewId="0">
      <selection activeCell="E10" sqref="E10"/>
    </sheetView>
  </sheetViews>
  <sheetFormatPr defaultColWidth="9.125" defaultRowHeight="13.5" outlineLevelCol="6"/>
  <cols>
    <col min="1" max="1" width="28.625" style="2" customWidth="1"/>
    <col min="2" max="3" width="11.75" style="2" customWidth="1"/>
    <col min="4" max="4" width="13.25" style="2" hidden="1" customWidth="1"/>
    <col min="5" max="5" width="16" style="2" customWidth="1"/>
    <col min="6" max="6" width="16" style="2" hidden="1" customWidth="1"/>
    <col min="7" max="7" width="15" style="2" customWidth="1"/>
    <col min="8" max="254" width="9.125" style="2" customWidth="1"/>
    <col min="255" max="16384" width="9.125" style="2"/>
  </cols>
  <sheetData>
    <row r="1" ht="36.75" customHeight="1" spans="1:7">
      <c r="A1" s="3" t="s">
        <v>1031</v>
      </c>
      <c r="B1" s="3"/>
      <c r="C1" s="3"/>
      <c r="D1" s="3"/>
      <c r="E1" s="3"/>
      <c r="F1" s="3"/>
      <c r="G1" s="3"/>
    </row>
    <row r="2" s="1" customFormat="1" ht="23.25" customHeight="1" spans="1:7">
      <c r="A2" s="4" t="s">
        <v>1032</v>
      </c>
      <c r="B2" s="4"/>
      <c r="C2" s="5"/>
      <c r="D2" s="5"/>
      <c r="E2" s="5"/>
      <c r="F2" s="5"/>
      <c r="G2" s="5" t="s">
        <v>26</v>
      </c>
    </row>
    <row r="3" ht="25.5" customHeight="1" spans="1:7">
      <c r="A3" s="6" t="s">
        <v>27</v>
      </c>
      <c r="B3" s="6" t="s">
        <v>28</v>
      </c>
      <c r="C3" s="6" t="s">
        <v>60</v>
      </c>
      <c r="D3" s="6" t="s">
        <v>957</v>
      </c>
      <c r="E3" s="6" t="s">
        <v>29</v>
      </c>
      <c r="F3" s="7" t="s">
        <v>1033</v>
      </c>
      <c r="G3" s="7" t="s">
        <v>61</v>
      </c>
    </row>
    <row r="4" s="1" customFormat="1" ht="21.75" customHeight="1" spans="1:7">
      <c r="A4" s="8" t="s">
        <v>1034</v>
      </c>
      <c r="B4" s="9">
        <v>120000</v>
      </c>
      <c r="C4" s="9">
        <v>83910</v>
      </c>
      <c r="D4" s="9">
        <v>83911</v>
      </c>
      <c r="E4" s="9">
        <v>83912</v>
      </c>
      <c r="F4" s="10"/>
      <c r="G4" s="10">
        <f>E4/C4</f>
        <v>1.00002383506138</v>
      </c>
    </row>
    <row r="5" s="1" customFormat="1" ht="21.75" customHeight="1" spans="1:7">
      <c r="A5" s="8" t="s">
        <v>1035</v>
      </c>
      <c r="B5" s="9">
        <v>73600</v>
      </c>
      <c r="C5" s="9">
        <v>26350.905</v>
      </c>
      <c r="D5" s="9">
        <v>26351.905</v>
      </c>
      <c r="E5" s="9">
        <v>26352.905</v>
      </c>
      <c r="F5" s="10"/>
      <c r="G5" s="10">
        <f t="shared" ref="G5:G13" si="0">E5/C5</f>
        <v>1.00007589872151</v>
      </c>
    </row>
    <row r="6" s="1" customFormat="1" ht="21.75" customHeight="1" spans="1:7">
      <c r="A6" s="8" t="s">
        <v>1036</v>
      </c>
      <c r="B6" s="9">
        <v>65000</v>
      </c>
      <c r="C6" s="9">
        <v>25997</v>
      </c>
      <c r="D6" s="9">
        <v>25998</v>
      </c>
      <c r="E6" s="9">
        <v>25999</v>
      </c>
      <c r="F6" s="10"/>
      <c r="G6" s="10">
        <f t="shared" si="0"/>
        <v>1.00007693195369</v>
      </c>
    </row>
    <row r="7" s="1" customFormat="1" ht="21.75" customHeight="1" spans="1:7">
      <c r="A7" s="8" t="s">
        <v>1035</v>
      </c>
      <c r="B7" s="9">
        <v>65000</v>
      </c>
      <c r="C7" s="9">
        <v>25997</v>
      </c>
      <c r="D7" s="9">
        <v>25998</v>
      </c>
      <c r="E7" s="9">
        <v>25999</v>
      </c>
      <c r="F7" s="10"/>
      <c r="G7" s="10">
        <f t="shared" si="0"/>
        <v>1.00007693195369</v>
      </c>
    </row>
    <row r="8" s="1" customFormat="1" ht="21.75" customHeight="1" spans="1:7">
      <c r="A8" s="8" t="s">
        <v>1037</v>
      </c>
      <c r="B8" s="9">
        <v>0</v>
      </c>
      <c r="C8" s="9"/>
      <c r="D8" s="9"/>
      <c r="E8" s="9"/>
      <c r="F8" s="10"/>
      <c r="G8" s="10"/>
    </row>
    <row r="9" s="1" customFormat="1" ht="21.75" customHeight="1" spans="1:7">
      <c r="A9" s="8" t="s">
        <v>1035</v>
      </c>
      <c r="B9" s="9">
        <v>0</v>
      </c>
      <c r="C9" s="9"/>
      <c r="D9" s="9"/>
      <c r="E9" s="9"/>
      <c r="F9" s="10"/>
      <c r="G9" s="10"/>
    </row>
    <row r="10" s="1" customFormat="1" ht="21.75" customHeight="1" spans="1:7">
      <c r="A10" s="8"/>
      <c r="B10" s="9"/>
      <c r="C10" s="9"/>
      <c r="D10" s="9"/>
      <c r="E10" s="9"/>
      <c r="F10" s="10"/>
      <c r="G10" s="10"/>
    </row>
    <row r="11" s="1" customFormat="1" ht="21.75" customHeight="1" spans="1:7">
      <c r="A11" s="8"/>
      <c r="B11" s="9"/>
      <c r="C11" s="9"/>
      <c r="D11" s="9"/>
      <c r="E11" s="9"/>
      <c r="F11" s="10"/>
      <c r="G11" s="10"/>
    </row>
    <row r="12" s="1" customFormat="1" ht="21.75" customHeight="1" spans="1:7">
      <c r="A12" s="8" t="s">
        <v>1038</v>
      </c>
      <c r="B12" s="9">
        <v>185000</v>
      </c>
      <c r="C12" s="9">
        <v>109907</v>
      </c>
      <c r="D12" s="9">
        <v>109908</v>
      </c>
      <c r="E12" s="9">
        <v>109909</v>
      </c>
      <c r="F12" s="10"/>
      <c r="G12" s="10">
        <f t="shared" si="0"/>
        <v>1.00001819720309</v>
      </c>
    </row>
    <row r="13" s="1" customFormat="1" ht="21.75" customHeight="1" spans="1:7">
      <c r="A13" s="8" t="s">
        <v>1039</v>
      </c>
      <c r="B13" s="9">
        <v>138600</v>
      </c>
      <c r="C13" s="9">
        <v>52347.905</v>
      </c>
      <c r="D13" s="9">
        <v>52348.905</v>
      </c>
      <c r="E13" s="9">
        <v>52349.905</v>
      </c>
      <c r="F13" s="10"/>
      <c r="G13" s="10">
        <f t="shared" si="0"/>
        <v>1.00003820592247</v>
      </c>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57"/>
  <sheetViews>
    <sheetView showZeros="0" view="pageBreakPreview" zoomScaleNormal="100" workbookViewId="0">
      <pane xSplit="1" ySplit="3" topLeftCell="B4" activePane="bottomRight" state="frozen"/>
      <selection/>
      <selection pane="topRight"/>
      <selection pane="bottomLeft"/>
      <selection pane="bottomRight" activeCell="E8" sqref="E8"/>
    </sheetView>
  </sheetViews>
  <sheetFormatPr defaultColWidth="9.125" defaultRowHeight="13.5" outlineLevelCol="6"/>
  <cols>
    <col min="1" max="1" width="35" style="248" customWidth="1"/>
    <col min="2" max="2" width="14.5" style="248" customWidth="1"/>
    <col min="3" max="3" width="11.25" style="248" customWidth="1"/>
    <col min="4" max="4" width="11.25" style="248" hidden="1" customWidth="1"/>
    <col min="5" max="5" width="11.25" style="249" customWidth="1"/>
    <col min="6" max="6" width="13" style="248" hidden="1" customWidth="1"/>
    <col min="7" max="7" width="14.5" style="248" customWidth="1"/>
    <col min="8" max="244" width="9.125" style="248" customWidth="1"/>
    <col min="245" max="16384" width="9.125" style="248"/>
  </cols>
  <sheetData>
    <row r="1" s="245" customFormat="1" ht="18.75" customHeight="1" spans="1:7">
      <c r="A1" s="250" t="s">
        <v>58</v>
      </c>
      <c r="B1" s="250"/>
      <c r="C1" s="250"/>
      <c r="D1" s="250"/>
      <c r="E1" s="251"/>
      <c r="F1" s="251"/>
      <c r="G1" s="251"/>
    </row>
    <row r="2" s="246" customFormat="1" ht="12.75" customHeight="1" spans="1:7">
      <c r="A2" s="202" t="s">
        <v>59</v>
      </c>
      <c r="B2" s="202"/>
      <c r="C2" s="203"/>
      <c r="D2" s="203" t="s">
        <v>26</v>
      </c>
      <c r="E2" s="252"/>
      <c r="F2" s="253"/>
      <c r="G2" s="253"/>
    </row>
    <row r="3" s="247" customFormat="1" ht="24.75" customHeight="1" spans="1:7">
      <c r="A3" s="21" t="s">
        <v>27</v>
      </c>
      <c r="B3" s="21" t="s">
        <v>28</v>
      </c>
      <c r="C3" s="21" t="s">
        <v>60</v>
      </c>
      <c r="D3" s="21" t="s">
        <v>30</v>
      </c>
      <c r="E3" s="21" t="s">
        <v>29</v>
      </c>
      <c r="F3" s="254"/>
      <c r="G3" s="22" t="s">
        <v>61</v>
      </c>
    </row>
    <row r="4" s="246" customFormat="1" ht="16.5" customHeight="1" spans="1:7">
      <c r="A4" s="206" t="s">
        <v>62</v>
      </c>
      <c r="B4" s="255">
        <f>SUM(B5,B20)</f>
        <v>14250</v>
      </c>
      <c r="C4" s="255">
        <f>SUM(C5,C20)</f>
        <v>19930</v>
      </c>
      <c r="D4" s="255">
        <f>SUM(D5,D20)</f>
        <v>0</v>
      </c>
      <c r="E4" s="255">
        <f>SUM(E5,E20)</f>
        <v>19930</v>
      </c>
      <c r="F4" s="256"/>
      <c r="G4" s="257">
        <f>E4/C4*100</f>
        <v>100</v>
      </c>
    </row>
    <row r="5" s="246" customFormat="1" ht="16.5" customHeight="1" spans="1:7">
      <c r="A5" s="206" t="s">
        <v>63</v>
      </c>
      <c r="B5" s="255">
        <f>SUM(B6:B19)</f>
        <v>8250</v>
      </c>
      <c r="C5" s="255">
        <f>SUM(C6:C19)</f>
        <v>12950</v>
      </c>
      <c r="D5" s="255">
        <f>SUM(D6:D19)</f>
        <v>0</v>
      </c>
      <c r="E5" s="255">
        <f>SUM(E6:E19)</f>
        <v>12950</v>
      </c>
      <c r="F5" s="256"/>
      <c r="G5" s="257">
        <f t="shared" ref="G5:G51" si="0">E5/C5*100</f>
        <v>100</v>
      </c>
    </row>
    <row r="6" s="246" customFormat="1" ht="16.5" customHeight="1" spans="1:7">
      <c r="A6" s="206" t="s">
        <v>64</v>
      </c>
      <c r="B6" s="255">
        <v>5220</v>
      </c>
      <c r="C6" s="255">
        <v>7000</v>
      </c>
      <c r="D6" s="258"/>
      <c r="E6" s="255">
        <v>7000</v>
      </c>
      <c r="F6" s="256"/>
      <c r="G6" s="257">
        <f t="shared" si="0"/>
        <v>100</v>
      </c>
    </row>
    <row r="7" s="246" customFormat="1" ht="16.5" customHeight="1" spans="1:7">
      <c r="A7" s="206" t="s">
        <v>65</v>
      </c>
      <c r="B7" s="255">
        <v>0</v>
      </c>
      <c r="C7" s="255"/>
      <c r="D7" s="258"/>
      <c r="E7" s="255"/>
      <c r="F7" s="256"/>
      <c r="G7" s="257" t="e">
        <f t="shared" si="0"/>
        <v>#DIV/0!</v>
      </c>
    </row>
    <row r="8" s="246" customFormat="1" ht="16.5" customHeight="1" spans="1:7">
      <c r="A8" s="206" t="s">
        <v>66</v>
      </c>
      <c r="B8" s="255">
        <v>500</v>
      </c>
      <c r="C8" s="255">
        <v>696</v>
      </c>
      <c r="D8" s="258"/>
      <c r="E8" s="255">
        <v>696</v>
      </c>
      <c r="F8" s="256"/>
      <c r="G8" s="257">
        <f t="shared" si="0"/>
        <v>100</v>
      </c>
    </row>
    <row r="9" s="246" customFormat="1" ht="16.5" customHeight="1" spans="1:7">
      <c r="A9" s="206" t="s">
        <v>67</v>
      </c>
      <c r="B9" s="255">
        <v>360</v>
      </c>
      <c r="C9" s="255">
        <v>219</v>
      </c>
      <c r="D9" s="258"/>
      <c r="E9" s="255">
        <v>219</v>
      </c>
      <c r="F9" s="256"/>
      <c r="G9" s="257">
        <f t="shared" si="0"/>
        <v>100</v>
      </c>
    </row>
    <row r="10" s="246" customFormat="1" ht="16.5" customHeight="1" spans="1:7">
      <c r="A10" s="206" t="s">
        <v>68</v>
      </c>
      <c r="B10" s="255">
        <v>0</v>
      </c>
      <c r="C10" s="255"/>
      <c r="D10" s="258"/>
      <c r="E10" s="255"/>
      <c r="F10" s="256"/>
      <c r="G10" s="257" t="e">
        <f t="shared" si="0"/>
        <v>#DIV/0!</v>
      </c>
    </row>
    <row r="11" s="246" customFormat="1" ht="16.5" customHeight="1" spans="1:7">
      <c r="A11" s="206" t="s">
        <v>69</v>
      </c>
      <c r="B11" s="255">
        <v>230</v>
      </c>
      <c r="C11" s="255">
        <v>336</v>
      </c>
      <c r="D11" s="258"/>
      <c r="E11" s="255">
        <v>336</v>
      </c>
      <c r="F11" s="256"/>
      <c r="G11" s="257">
        <f t="shared" si="0"/>
        <v>100</v>
      </c>
    </row>
    <row r="12" s="246" customFormat="1" ht="16.5" customHeight="1" spans="1:7">
      <c r="A12" s="206" t="s">
        <v>70</v>
      </c>
      <c r="B12" s="255">
        <v>130</v>
      </c>
      <c r="C12" s="255">
        <v>219</v>
      </c>
      <c r="D12" s="258"/>
      <c r="E12" s="255">
        <v>219</v>
      </c>
      <c r="F12" s="256"/>
      <c r="G12" s="257">
        <f t="shared" si="0"/>
        <v>100</v>
      </c>
    </row>
    <row r="13" s="246" customFormat="1" ht="16.5" customHeight="1" spans="1:7">
      <c r="A13" s="206" t="s">
        <v>71</v>
      </c>
      <c r="B13" s="255">
        <v>70</v>
      </c>
      <c r="C13" s="255">
        <v>105</v>
      </c>
      <c r="D13" s="258"/>
      <c r="E13" s="255">
        <v>105</v>
      </c>
      <c r="F13" s="256"/>
      <c r="G13" s="257">
        <f t="shared" si="0"/>
        <v>100</v>
      </c>
    </row>
    <row r="14" s="246" customFormat="1" ht="16.5" customHeight="1" spans="1:7">
      <c r="A14" s="206" t="s">
        <v>72</v>
      </c>
      <c r="B14" s="255">
        <v>300</v>
      </c>
      <c r="C14" s="255">
        <v>321</v>
      </c>
      <c r="D14" s="258"/>
      <c r="E14" s="255">
        <v>321</v>
      </c>
      <c r="F14" s="256"/>
      <c r="G14" s="257">
        <f t="shared" si="0"/>
        <v>100</v>
      </c>
    </row>
    <row r="15" s="246" customFormat="1" ht="16.5" customHeight="1" spans="1:7">
      <c r="A15" s="206" t="s">
        <v>73</v>
      </c>
      <c r="B15" s="255">
        <v>340</v>
      </c>
      <c r="C15" s="255">
        <v>376</v>
      </c>
      <c r="D15" s="258"/>
      <c r="E15" s="255">
        <v>376</v>
      </c>
      <c r="F15" s="256"/>
      <c r="G15" s="257">
        <f t="shared" si="0"/>
        <v>100</v>
      </c>
    </row>
    <row r="16" s="246" customFormat="1" ht="16.5" customHeight="1" spans="1:7">
      <c r="A16" s="206" t="s">
        <v>74</v>
      </c>
      <c r="B16" s="255">
        <v>0</v>
      </c>
      <c r="C16" s="255"/>
      <c r="D16" s="258"/>
      <c r="E16" s="255"/>
      <c r="F16" s="256"/>
      <c r="G16" s="257" t="e">
        <f t="shared" si="0"/>
        <v>#DIV/0!</v>
      </c>
    </row>
    <row r="17" s="246" customFormat="1" ht="16.5" customHeight="1" spans="1:7">
      <c r="A17" s="206" t="s">
        <v>75</v>
      </c>
      <c r="B17" s="255">
        <v>0</v>
      </c>
      <c r="C17" s="255">
        <v>249</v>
      </c>
      <c r="D17" s="258"/>
      <c r="E17" s="255">
        <v>249</v>
      </c>
      <c r="F17" s="256"/>
      <c r="G17" s="257">
        <f t="shared" si="0"/>
        <v>100</v>
      </c>
    </row>
    <row r="18" s="246" customFormat="1" ht="16.5" customHeight="1" spans="1:7">
      <c r="A18" s="206" t="s">
        <v>76</v>
      </c>
      <c r="B18" s="255">
        <v>1100</v>
      </c>
      <c r="C18" s="255">
        <v>3204</v>
      </c>
      <c r="D18" s="258"/>
      <c r="E18" s="255">
        <v>3204</v>
      </c>
      <c r="F18" s="256"/>
      <c r="G18" s="257">
        <f t="shared" si="0"/>
        <v>100</v>
      </c>
    </row>
    <row r="19" s="246" customFormat="1" ht="16.5" customHeight="1" spans="1:7">
      <c r="A19" s="206" t="s">
        <v>77</v>
      </c>
      <c r="B19" s="255"/>
      <c r="C19" s="255">
        <v>225</v>
      </c>
      <c r="D19" s="258"/>
      <c r="E19" s="255">
        <v>225</v>
      </c>
      <c r="F19" s="256"/>
      <c r="G19" s="257">
        <f t="shared" si="0"/>
        <v>100</v>
      </c>
    </row>
    <row r="20" s="246" customFormat="1" ht="16.5" customHeight="1" spans="1:7">
      <c r="A20" s="206" t="s">
        <v>78</v>
      </c>
      <c r="B20" s="255">
        <f>SUM(B21:B26)</f>
        <v>6000</v>
      </c>
      <c r="C20" s="255">
        <f>SUM(C21:C26)</f>
        <v>6980</v>
      </c>
      <c r="D20" s="255">
        <f>SUM(D21:D26)</f>
        <v>0</v>
      </c>
      <c r="E20" s="255">
        <f>SUM(E21:E26)</f>
        <v>6980</v>
      </c>
      <c r="F20" s="256"/>
      <c r="G20" s="257">
        <f t="shared" si="0"/>
        <v>100</v>
      </c>
    </row>
    <row r="21" s="246" customFormat="1" ht="16.5" customHeight="1" spans="1:7">
      <c r="A21" s="206" t="s">
        <v>79</v>
      </c>
      <c r="B21" s="255">
        <v>3600</v>
      </c>
      <c r="C21" s="255">
        <v>2445</v>
      </c>
      <c r="D21" s="258"/>
      <c r="E21" s="255">
        <v>2445</v>
      </c>
      <c r="F21" s="256"/>
      <c r="G21" s="257">
        <f t="shared" si="0"/>
        <v>100</v>
      </c>
    </row>
    <row r="22" s="246" customFormat="1" ht="16.5" customHeight="1" spans="1:7">
      <c r="A22" s="206" t="s">
        <v>80</v>
      </c>
      <c r="B22" s="255">
        <v>500</v>
      </c>
      <c r="C22" s="255">
        <v>875</v>
      </c>
      <c r="D22" s="258"/>
      <c r="E22" s="255">
        <v>875</v>
      </c>
      <c r="F22" s="256"/>
      <c r="G22" s="257">
        <f t="shared" si="0"/>
        <v>100</v>
      </c>
    </row>
    <row r="23" s="246" customFormat="1" ht="16.5" customHeight="1" spans="1:7">
      <c r="A23" s="206" t="s">
        <v>81</v>
      </c>
      <c r="B23" s="255">
        <v>400</v>
      </c>
      <c r="C23" s="255">
        <v>911</v>
      </c>
      <c r="D23" s="258"/>
      <c r="E23" s="255">
        <v>911</v>
      </c>
      <c r="F23" s="256"/>
      <c r="G23" s="257">
        <f t="shared" si="0"/>
        <v>100</v>
      </c>
    </row>
    <row r="24" s="246" customFormat="1" ht="16.5" customHeight="1" spans="1:7">
      <c r="A24" s="206" t="s">
        <v>82</v>
      </c>
      <c r="B24" s="255"/>
      <c r="C24" s="255"/>
      <c r="D24" s="258"/>
      <c r="E24" s="255"/>
      <c r="F24" s="256"/>
      <c r="G24" s="257" t="e">
        <f t="shared" si="0"/>
        <v>#DIV/0!</v>
      </c>
    </row>
    <row r="25" s="246" customFormat="1" ht="16.5" customHeight="1" spans="1:7">
      <c r="A25" s="206" t="s">
        <v>83</v>
      </c>
      <c r="B25" s="255">
        <v>1500</v>
      </c>
      <c r="C25" s="255">
        <v>2748</v>
      </c>
      <c r="D25" s="258"/>
      <c r="E25" s="255">
        <v>2748</v>
      </c>
      <c r="F25" s="256"/>
      <c r="G25" s="257">
        <f t="shared" si="0"/>
        <v>100</v>
      </c>
    </row>
    <row r="26" s="246" customFormat="1" ht="16.5" customHeight="1" spans="1:7">
      <c r="A26" s="206" t="s">
        <v>84</v>
      </c>
      <c r="B26" s="255"/>
      <c r="C26" s="255">
        <v>1</v>
      </c>
      <c r="D26" s="258"/>
      <c r="E26" s="255">
        <v>1</v>
      </c>
      <c r="F26" s="256"/>
      <c r="G26" s="257">
        <f t="shared" si="0"/>
        <v>100</v>
      </c>
    </row>
    <row r="27" s="246" customFormat="1" ht="16.5" customHeight="1" spans="1:7">
      <c r="A27" s="206"/>
      <c r="B27" s="255"/>
      <c r="C27" s="255"/>
      <c r="D27" s="258"/>
      <c r="E27" s="255"/>
      <c r="F27" s="256"/>
      <c r="G27" s="257" t="e">
        <f t="shared" si="0"/>
        <v>#DIV/0!</v>
      </c>
    </row>
    <row r="28" s="246" customFormat="1" ht="16.5" customHeight="1" spans="1:7">
      <c r="A28" s="206" t="s">
        <v>85</v>
      </c>
      <c r="B28" s="255">
        <f>SUM(B29,B33,B49,B50,B51,B52:B53)</f>
        <v>63549.82</v>
      </c>
      <c r="C28" s="255">
        <f>SUM(C29,C33,C49,C50,C51,C52:C53)</f>
        <v>55102.4643411779</v>
      </c>
      <c r="D28" s="255" t="e">
        <f>SUM(D29,D33,D49,D50,D51,D52:D53)</f>
        <v>#DIV/0!</v>
      </c>
      <c r="E28" s="255">
        <f>SUM(E29,E33,E49,E50,E51,E52:E53)</f>
        <v>55102.4643411779</v>
      </c>
      <c r="F28" s="256"/>
      <c r="G28" s="257">
        <f t="shared" si="0"/>
        <v>100</v>
      </c>
    </row>
    <row r="29" s="246" customFormat="1" ht="16.5" customHeight="1" spans="1:7">
      <c r="A29" s="259" t="s">
        <v>86</v>
      </c>
      <c r="B29" s="255">
        <f>SUM(B30:B32)</f>
        <v>1704</v>
      </c>
      <c r="C29" s="255">
        <f>SUM(C30:C32)</f>
        <v>1704</v>
      </c>
      <c r="D29" s="255">
        <f>SUM(D30:D32)</f>
        <v>0</v>
      </c>
      <c r="E29" s="255">
        <f>SUM(E30:E32)</f>
        <v>1704</v>
      </c>
      <c r="F29" s="256"/>
      <c r="G29" s="257">
        <f t="shared" si="0"/>
        <v>100</v>
      </c>
    </row>
    <row r="30" s="246" customFormat="1" ht="16.5" customHeight="1" spans="1:7">
      <c r="A30" s="206" t="s">
        <v>87</v>
      </c>
      <c r="B30" s="255">
        <v>583</v>
      </c>
      <c r="C30" s="255">
        <v>340.8</v>
      </c>
      <c r="D30" s="258"/>
      <c r="E30" s="255">
        <v>340.8</v>
      </c>
      <c r="F30" s="256"/>
      <c r="G30" s="257">
        <f t="shared" si="0"/>
        <v>100</v>
      </c>
    </row>
    <row r="31" s="246" customFormat="1" ht="16.5" customHeight="1" spans="1:7">
      <c r="A31" s="206" t="s">
        <v>88</v>
      </c>
      <c r="B31" s="255">
        <v>269</v>
      </c>
      <c r="C31" s="255">
        <v>554.635294117647</v>
      </c>
      <c r="D31" s="258"/>
      <c r="E31" s="255">
        <v>554.635294117647</v>
      </c>
      <c r="F31" s="256"/>
      <c r="G31" s="257">
        <f t="shared" si="0"/>
        <v>100</v>
      </c>
    </row>
    <row r="32" s="246" customFormat="1" ht="16.5" customHeight="1" spans="1:7">
      <c r="A32" s="206" t="s">
        <v>89</v>
      </c>
      <c r="B32" s="255">
        <v>852</v>
      </c>
      <c r="C32" s="255">
        <v>808.564705882353</v>
      </c>
      <c r="D32" s="258"/>
      <c r="E32" s="255">
        <v>808.564705882353</v>
      </c>
      <c r="F32" s="256"/>
      <c r="G32" s="257">
        <f t="shared" si="0"/>
        <v>100</v>
      </c>
    </row>
    <row r="33" s="246" customFormat="1" ht="16.5" customHeight="1" spans="1:7">
      <c r="A33" s="260" t="s">
        <v>90</v>
      </c>
      <c r="B33" s="255">
        <f>SUM(B34:B48)</f>
        <v>44999.82</v>
      </c>
      <c r="C33" s="255">
        <f>SUM(C34:C48)</f>
        <v>46116</v>
      </c>
      <c r="D33" s="255">
        <f>SUM(D34:D48)</f>
        <v>0</v>
      </c>
      <c r="E33" s="255">
        <f>SUM(E34:E48)</f>
        <v>46116</v>
      </c>
      <c r="F33" s="256"/>
      <c r="G33" s="257">
        <f t="shared" si="0"/>
        <v>100</v>
      </c>
    </row>
    <row r="34" s="246" customFormat="1" ht="16.5" customHeight="1" spans="1:7">
      <c r="A34" s="260" t="s">
        <v>91</v>
      </c>
      <c r="B34" s="255">
        <v>91.82</v>
      </c>
      <c r="C34" s="255">
        <v>60.5992115637319</v>
      </c>
      <c r="D34" s="258"/>
      <c r="E34" s="255">
        <v>60.5992115637319</v>
      </c>
      <c r="F34" s="256"/>
      <c r="G34" s="257">
        <f t="shared" si="0"/>
        <v>100</v>
      </c>
    </row>
    <row r="35" s="246" customFormat="1" ht="16.5" customHeight="1" spans="1:7">
      <c r="A35" s="260" t="s">
        <v>92</v>
      </c>
      <c r="B35" s="255">
        <v>319</v>
      </c>
      <c r="C35" s="255">
        <v>235.510572213595</v>
      </c>
      <c r="D35" s="258"/>
      <c r="E35" s="255">
        <v>235.510572213595</v>
      </c>
      <c r="F35" s="256"/>
      <c r="G35" s="257">
        <f t="shared" si="0"/>
        <v>100</v>
      </c>
    </row>
    <row r="36" s="246" customFormat="1" ht="16.5" customHeight="1" spans="1:7">
      <c r="A36" s="260" t="s">
        <v>93</v>
      </c>
      <c r="B36" s="255">
        <v>4093</v>
      </c>
      <c r="C36" s="255">
        <v>4101.00573408195</v>
      </c>
      <c r="D36" s="258"/>
      <c r="E36" s="255">
        <v>4101.00573408195</v>
      </c>
      <c r="F36" s="256"/>
      <c r="G36" s="257">
        <f t="shared" si="0"/>
        <v>100</v>
      </c>
    </row>
    <row r="37" s="246" customFormat="1" ht="16.5" customHeight="1" spans="1:7">
      <c r="A37" s="260" t="s">
        <v>94</v>
      </c>
      <c r="B37" s="255">
        <v>698</v>
      </c>
      <c r="C37" s="255">
        <v>151.49802890933</v>
      </c>
      <c r="D37" s="258"/>
      <c r="E37" s="255">
        <v>151.49802890933</v>
      </c>
      <c r="F37" s="256"/>
      <c r="G37" s="257">
        <f t="shared" si="0"/>
        <v>100</v>
      </c>
    </row>
    <row r="38" s="246" customFormat="1" ht="16.5" customHeight="1" spans="1:7">
      <c r="A38" s="260" t="s">
        <v>95</v>
      </c>
      <c r="B38" s="255">
        <v>595</v>
      </c>
      <c r="C38" s="255">
        <v>3872.38143590969</v>
      </c>
      <c r="D38" s="258"/>
      <c r="E38" s="255">
        <v>3872.38143590969</v>
      </c>
      <c r="F38" s="256"/>
      <c r="G38" s="257">
        <f t="shared" si="0"/>
        <v>100</v>
      </c>
    </row>
    <row r="39" s="246" customFormat="1" ht="16.5" customHeight="1" spans="1:7">
      <c r="A39" s="260" t="s">
        <v>96</v>
      </c>
      <c r="B39" s="255">
        <v>590</v>
      </c>
      <c r="C39" s="255">
        <v>3038.68319197229</v>
      </c>
      <c r="D39" s="258"/>
      <c r="E39" s="255">
        <v>3038.68319197229</v>
      </c>
      <c r="F39" s="256"/>
      <c r="G39" s="257">
        <f t="shared" si="0"/>
        <v>100</v>
      </c>
    </row>
    <row r="40" s="246" customFormat="1" ht="16.5" customHeight="1" spans="1:7">
      <c r="A40" s="260" t="s">
        <v>97</v>
      </c>
      <c r="B40" s="255">
        <v>500</v>
      </c>
      <c r="C40" s="255">
        <v>0</v>
      </c>
      <c r="D40" s="258"/>
      <c r="E40" s="255">
        <v>0</v>
      </c>
      <c r="F40" s="256"/>
      <c r="G40" s="257" t="e">
        <f t="shared" si="0"/>
        <v>#DIV/0!</v>
      </c>
    </row>
    <row r="41" s="246" customFormat="1" ht="16.5" customHeight="1" spans="1:7">
      <c r="A41" s="260" t="s">
        <v>98</v>
      </c>
      <c r="B41" s="255">
        <v>962</v>
      </c>
      <c r="C41" s="255">
        <v>444.394218134034</v>
      </c>
      <c r="D41" s="258"/>
      <c r="E41" s="255">
        <v>444.394218134034</v>
      </c>
      <c r="F41" s="256"/>
      <c r="G41" s="257">
        <f t="shared" si="0"/>
        <v>100</v>
      </c>
    </row>
    <row r="42" s="246" customFormat="1" ht="16.5" customHeight="1" spans="1:7">
      <c r="A42" s="260" t="s">
        <v>99</v>
      </c>
      <c r="B42" s="255">
        <v>2799</v>
      </c>
      <c r="C42" s="255">
        <v>1332.26448452992</v>
      </c>
      <c r="D42" s="258"/>
      <c r="E42" s="255">
        <v>1332.26448452992</v>
      </c>
      <c r="F42" s="256"/>
      <c r="G42" s="257">
        <f t="shared" si="0"/>
        <v>100</v>
      </c>
    </row>
    <row r="43" s="246" customFormat="1" ht="16.5" customHeight="1" spans="1:7">
      <c r="A43" s="260" t="s">
        <v>100</v>
      </c>
      <c r="B43" s="255">
        <v>20914</v>
      </c>
      <c r="C43" s="255">
        <v>13662.367698005</v>
      </c>
      <c r="D43" s="258"/>
      <c r="E43" s="255">
        <v>13662.367698005</v>
      </c>
      <c r="F43" s="256"/>
      <c r="G43" s="257">
        <f t="shared" si="0"/>
        <v>100</v>
      </c>
    </row>
    <row r="44" s="246" customFormat="1" ht="16.5" customHeight="1" spans="1:7">
      <c r="A44" s="260" t="s">
        <v>101</v>
      </c>
      <c r="B44" s="255">
        <v>9322</v>
      </c>
      <c r="C44" s="255">
        <v>5960.75881017799</v>
      </c>
      <c r="D44" s="258"/>
      <c r="E44" s="255">
        <v>5960.75881017799</v>
      </c>
      <c r="F44" s="256"/>
      <c r="G44" s="257"/>
    </row>
    <row r="45" s="246" customFormat="1" ht="16.5" customHeight="1" spans="1:7">
      <c r="A45" s="260" t="s">
        <v>102</v>
      </c>
      <c r="B45" s="255">
        <v>1638</v>
      </c>
      <c r="C45" s="255">
        <v>3180.99952215984</v>
      </c>
      <c r="D45" s="258"/>
      <c r="E45" s="255">
        <v>3180.99952215984</v>
      </c>
      <c r="F45" s="256"/>
      <c r="G45" s="257"/>
    </row>
    <row r="46" s="246" customFormat="1" ht="16.5" customHeight="1" spans="1:7">
      <c r="A46" s="260" t="s">
        <v>103</v>
      </c>
      <c r="B46" s="255">
        <v>300</v>
      </c>
      <c r="C46" s="255">
        <v>22.495161868355</v>
      </c>
      <c r="D46" s="258"/>
      <c r="E46" s="255">
        <v>22.495161868355</v>
      </c>
      <c r="F46" s="256"/>
      <c r="G46" s="257"/>
    </row>
    <row r="47" s="246" customFormat="1" ht="16.5" customHeight="1" spans="1:7">
      <c r="A47" s="260" t="s">
        <v>104</v>
      </c>
      <c r="B47" s="255">
        <v>2161</v>
      </c>
      <c r="C47" s="255">
        <v>9420.42288854378</v>
      </c>
      <c r="D47" s="258"/>
      <c r="E47" s="255">
        <v>9420.42288854378</v>
      </c>
      <c r="F47" s="256"/>
      <c r="G47" s="257"/>
    </row>
    <row r="48" s="246" customFormat="1" ht="16.5" customHeight="1" spans="1:7">
      <c r="A48" s="260" t="s">
        <v>105</v>
      </c>
      <c r="B48" s="255">
        <v>17</v>
      </c>
      <c r="C48" s="255">
        <v>632.619041930474</v>
      </c>
      <c r="D48" s="258"/>
      <c r="E48" s="255">
        <v>632.619041930474</v>
      </c>
      <c r="F48" s="256"/>
      <c r="G48" s="257"/>
    </row>
    <row r="49" s="246" customFormat="1" ht="16.5" customHeight="1" spans="1:7">
      <c r="A49" s="260" t="s">
        <v>106</v>
      </c>
      <c r="B49" s="255"/>
      <c r="C49" s="255"/>
      <c r="D49" s="258" t="e">
        <v>#DIV/0!</v>
      </c>
      <c r="E49" s="255"/>
      <c r="F49" s="256"/>
      <c r="G49" s="257"/>
    </row>
    <row r="50" s="246" customFormat="1" ht="16.5" customHeight="1" spans="1:7">
      <c r="A50" s="260" t="s">
        <v>107</v>
      </c>
      <c r="B50" s="255">
        <v>5000</v>
      </c>
      <c r="C50" s="255">
        <v>3059.80109903237</v>
      </c>
      <c r="D50" s="258"/>
      <c r="E50" s="255">
        <v>3059.80109903237</v>
      </c>
      <c r="F50" s="256"/>
      <c r="G50" s="257">
        <f>E50/C50*100</f>
        <v>100</v>
      </c>
    </row>
    <row r="51" s="246" customFormat="1" ht="16.5" customHeight="1" spans="1:7">
      <c r="A51" s="260" t="s">
        <v>108</v>
      </c>
      <c r="B51" s="255">
        <v>96</v>
      </c>
      <c r="C51" s="255">
        <v>44.0721538645323</v>
      </c>
      <c r="D51" s="258"/>
      <c r="E51" s="255">
        <v>44.0721538645323</v>
      </c>
      <c r="F51" s="256"/>
      <c r="G51" s="257">
        <f>E51/C51*100</f>
        <v>100</v>
      </c>
    </row>
    <row r="52" s="246" customFormat="1" ht="16.5" customHeight="1" spans="1:7">
      <c r="A52" s="260" t="s">
        <v>109</v>
      </c>
      <c r="B52" s="255">
        <v>10000</v>
      </c>
      <c r="C52" s="255">
        <v>4019.74770039422</v>
      </c>
      <c r="D52" s="258"/>
      <c r="E52" s="255">
        <v>4019.74770039422</v>
      </c>
      <c r="F52" s="256"/>
      <c r="G52" s="257">
        <f>E52/C52*100</f>
        <v>100</v>
      </c>
    </row>
    <row r="53" s="246" customFormat="1" ht="16.5" customHeight="1" spans="1:7">
      <c r="A53" s="260" t="s">
        <v>110</v>
      </c>
      <c r="B53" s="255">
        <v>1750</v>
      </c>
      <c r="C53" s="255">
        <v>158.843387886752</v>
      </c>
      <c r="D53" s="258"/>
      <c r="E53" s="255">
        <v>158.843387886752</v>
      </c>
      <c r="F53" s="256"/>
      <c r="G53" s="257">
        <f>E53/C53*100</f>
        <v>100</v>
      </c>
    </row>
    <row r="54" s="246" customFormat="1" ht="16.5" customHeight="1" spans="1:7">
      <c r="A54" s="260" t="s">
        <v>111</v>
      </c>
      <c r="B54" s="255"/>
      <c r="C54" s="255"/>
      <c r="D54" s="258"/>
      <c r="E54" s="255"/>
      <c r="F54" s="256"/>
      <c r="G54" s="257" t="e">
        <f>E54/C54*100</f>
        <v>#DIV/0!</v>
      </c>
    </row>
    <row r="55" s="246" customFormat="1" ht="16.5" customHeight="1" spans="1:7">
      <c r="A55" s="260" t="s">
        <v>112</v>
      </c>
      <c r="B55" s="255"/>
      <c r="C55" s="255"/>
      <c r="D55" s="258" t="e">
        <v>#DIV/0!</v>
      </c>
      <c r="E55" s="255"/>
      <c r="F55" s="256"/>
      <c r="G55" s="257"/>
    </row>
    <row r="56" s="246" customFormat="1" ht="16.5" customHeight="1" spans="1:7">
      <c r="A56" s="260" t="s">
        <v>57</v>
      </c>
      <c r="B56" s="255">
        <f>SUM(B4,B28,B54)</f>
        <v>77799.82</v>
      </c>
      <c r="C56" s="255">
        <f>SUM(C4,C28,C54)</f>
        <v>75032.4643411779</v>
      </c>
      <c r="D56" s="255" t="e">
        <f>SUM(D4,D28,D54)</f>
        <v>#DIV/0!</v>
      </c>
      <c r="E56" s="255">
        <f>SUM(E4,E28,E54)</f>
        <v>75032.4643411779</v>
      </c>
      <c r="F56" s="256"/>
      <c r="G56" s="257">
        <f>E56/C56*100</f>
        <v>100</v>
      </c>
    </row>
    <row r="57" s="246" customFormat="1" ht="16.5" customHeight="1" spans="1:7">
      <c r="A57" s="260"/>
      <c r="B57" s="261"/>
      <c r="C57" s="261"/>
      <c r="D57" s="261"/>
      <c r="E57" s="262"/>
      <c r="F57" s="256"/>
      <c r="G57" s="256"/>
    </row>
  </sheetData>
  <mergeCells count="1">
    <mergeCell ref="A1:G1"/>
  </mergeCells>
  <printOptions horizontalCentered="1"/>
  <pageMargins left="0.747916666666667" right="0.747916666666667" top="0.984027777777778" bottom="0.984027777777778" header="0.511805555555556" footer="0.511805555555556"/>
  <pageSetup paperSize="9" fitToHeight="0" orientation="portrait" verticalDpi="300"/>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6"/>
  <sheetViews>
    <sheetView showZeros="0" view="pageBreakPreview" zoomScaleNormal="100" workbookViewId="0">
      <pane xSplit="1" ySplit="3" topLeftCell="B4" activePane="bottomRight" state="frozen"/>
      <selection/>
      <selection pane="topRight"/>
      <selection pane="bottomLeft"/>
      <selection pane="bottomRight" activeCell="C26" sqref="C26"/>
    </sheetView>
  </sheetViews>
  <sheetFormatPr defaultColWidth="9" defaultRowHeight="14.25" outlineLevelCol="7"/>
  <cols>
    <col min="1" max="3" width="21.875" style="139" customWidth="1"/>
    <col min="4" max="4" width="13.25" style="139" customWidth="1"/>
    <col min="5" max="6" width="11.625" style="139" hidden="1" customWidth="1"/>
    <col min="7" max="7" width="13.75" style="139" hidden="1" customWidth="1"/>
    <col min="8" max="8" width="9" style="139" hidden="1" customWidth="1"/>
    <col min="9" max="9" width="18.25" style="139" customWidth="1"/>
    <col min="10" max="16384" width="9" style="139"/>
  </cols>
  <sheetData>
    <row r="1" s="238" customFormat="1" ht="27" customHeight="1" spans="1:4">
      <c r="A1" s="84" t="s">
        <v>113</v>
      </c>
      <c r="B1" s="84"/>
      <c r="C1" s="84"/>
      <c r="D1" s="84"/>
    </row>
    <row r="2" s="85" customFormat="1" ht="20.25" customHeight="1" spans="1:5">
      <c r="A2" s="85" t="s">
        <v>114</v>
      </c>
      <c r="B2" s="86"/>
      <c r="C2" s="86"/>
      <c r="D2" s="86" t="s">
        <v>26</v>
      </c>
      <c r="E2" s="239">
        <v>1.09090909090909</v>
      </c>
    </row>
    <row r="3" s="151" customFormat="1" ht="25.5" customHeight="1" spans="1:8">
      <c r="A3" s="240" t="s">
        <v>115</v>
      </c>
      <c r="B3" s="21" t="s">
        <v>28</v>
      </c>
      <c r="C3" s="21" t="s">
        <v>29</v>
      </c>
      <c r="D3" s="22" t="s">
        <v>30</v>
      </c>
      <c r="E3" s="151" t="s">
        <v>116</v>
      </c>
      <c r="F3" s="151" t="s">
        <v>117</v>
      </c>
      <c r="G3" s="151" t="s">
        <v>118</v>
      </c>
      <c r="H3" s="151">
        <v>60482045</v>
      </c>
    </row>
    <row r="4" s="85" customFormat="1" ht="18" customHeight="1" spans="1:8">
      <c r="A4" s="119" t="s">
        <v>119</v>
      </c>
      <c r="B4" s="207">
        <v>24100</v>
      </c>
      <c r="C4" s="207">
        <v>29325</v>
      </c>
      <c r="D4" s="13">
        <f>C4/B4</f>
        <v>1.21680497925311</v>
      </c>
      <c r="E4" s="144">
        <v>6617823</v>
      </c>
      <c r="F4" s="144">
        <v>7281378</v>
      </c>
      <c r="G4" s="85" t="s">
        <v>120</v>
      </c>
      <c r="H4" s="85">
        <v>6617823</v>
      </c>
    </row>
    <row r="5" s="85" customFormat="1" ht="18" customHeight="1" spans="1:8">
      <c r="A5" s="119" t="s">
        <v>121</v>
      </c>
      <c r="B5" s="207"/>
      <c r="C5" s="207">
        <v>0</v>
      </c>
      <c r="D5" s="13"/>
      <c r="E5" s="144">
        <v>3467180</v>
      </c>
      <c r="F5" s="144">
        <v>3566655</v>
      </c>
      <c r="G5" s="85" t="s">
        <v>122</v>
      </c>
      <c r="H5" s="85">
        <v>26490</v>
      </c>
    </row>
    <row r="6" s="85" customFormat="1" ht="18" customHeight="1" spans="1:8">
      <c r="A6" s="119" t="s">
        <v>123</v>
      </c>
      <c r="B6" s="207"/>
      <c r="C6" s="207">
        <v>6</v>
      </c>
      <c r="D6" s="13"/>
      <c r="E6" s="144">
        <v>9875601</v>
      </c>
      <c r="F6" s="144">
        <v>10439752</v>
      </c>
      <c r="G6" s="85" t="s">
        <v>124</v>
      </c>
      <c r="H6" s="85">
        <v>3467180</v>
      </c>
    </row>
    <row r="7" s="85" customFormat="1" ht="18" customHeight="1" spans="1:8">
      <c r="A7" s="119" t="s">
        <v>125</v>
      </c>
      <c r="B7" s="207">
        <v>4600</v>
      </c>
      <c r="C7" s="207">
        <v>5539</v>
      </c>
      <c r="D7" s="13">
        <f t="shared" ref="D5:D32" si="0">C7/B7</f>
        <v>1.20413043478261</v>
      </c>
      <c r="E7" s="144">
        <v>1914718</v>
      </c>
      <c r="F7" s="144">
        <v>1903015</v>
      </c>
      <c r="G7" s="85" t="s">
        <v>126</v>
      </c>
      <c r="H7" s="85">
        <v>9875601</v>
      </c>
    </row>
    <row r="8" s="85" customFormat="1" ht="18" customHeight="1" spans="1:8">
      <c r="A8" s="119" t="s">
        <v>127</v>
      </c>
      <c r="B8" s="207">
        <v>37100</v>
      </c>
      <c r="C8" s="207">
        <v>38860</v>
      </c>
      <c r="D8" s="13">
        <f t="shared" si="0"/>
        <v>1.04743935309973</v>
      </c>
      <c r="E8" s="144">
        <v>713774</v>
      </c>
      <c r="F8" s="144">
        <v>957271</v>
      </c>
      <c r="G8" s="85" t="s">
        <v>128</v>
      </c>
      <c r="H8" s="85">
        <v>1914718</v>
      </c>
    </row>
    <row r="9" s="85" customFormat="1" ht="18" customHeight="1" spans="1:8">
      <c r="A9" s="241" t="s">
        <v>129</v>
      </c>
      <c r="B9" s="242">
        <v>100</v>
      </c>
      <c r="C9" s="243">
        <v>172</v>
      </c>
      <c r="D9" s="13">
        <f t="shared" si="0"/>
        <v>1.72</v>
      </c>
      <c r="E9" s="144">
        <v>10566207</v>
      </c>
      <c r="F9" s="144">
        <v>9962319</v>
      </c>
      <c r="G9" s="85" t="s">
        <v>130</v>
      </c>
      <c r="H9" s="85">
        <v>713774</v>
      </c>
    </row>
    <row r="10" s="85" customFormat="1" ht="18" customHeight="1" spans="1:8">
      <c r="A10" s="241" t="s">
        <v>131</v>
      </c>
      <c r="B10" s="242">
        <v>900</v>
      </c>
      <c r="C10" s="243">
        <v>607</v>
      </c>
      <c r="D10" s="13">
        <f t="shared" si="0"/>
        <v>0.674444444444444</v>
      </c>
      <c r="E10" s="144">
        <v>6241638</v>
      </c>
      <c r="F10" s="144">
        <v>5842454</v>
      </c>
      <c r="G10" s="85" t="s">
        <v>132</v>
      </c>
      <c r="H10" s="85">
        <v>10566207</v>
      </c>
    </row>
    <row r="11" s="85" customFormat="1" ht="18" customHeight="1" spans="1:8">
      <c r="A11" s="241" t="s">
        <v>133</v>
      </c>
      <c r="B11" s="242">
        <v>25000</v>
      </c>
      <c r="C11" s="243">
        <v>37162</v>
      </c>
      <c r="D11" s="13">
        <f t="shared" si="0"/>
        <v>1.48648</v>
      </c>
      <c r="E11" s="144">
        <v>1299798</v>
      </c>
      <c r="F11" s="144">
        <v>1528366</v>
      </c>
      <c r="G11" s="85" t="s">
        <v>134</v>
      </c>
      <c r="H11" s="85">
        <v>6241638</v>
      </c>
    </row>
    <row r="12" s="85" customFormat="1" ht="18" customHeight="1" spans="1:8">
      <c r="A12" s="241" t="s">
        <v>135</v>
      </c>
      <c r="B12" s="242">
        <v>13400</v>
      </c>
      <c r="C12" s="243">
        <v>21445</v>
      </c>
      <c r="D12" s="13">
        <f t="shared" si="0"/>
        <v>1.60037313432836</v>
      </c>
      <c r="E12" s="144">
        <v>6594734</v>
      </c>
      <c r="F12" s="144">
        <v>5979057</v>
      </c>
      <c r="G12" s="85" t="s">
        <v>136</v>
      </c>
      <c r="H12" s="85">
        <v>1299798</v>
      </c>
    </row>
    <row r="13" s="85" customFormat="1" ht="18" customHeight="1" spans="1:8">
      <c r="A13" s="241" t="s">
        <v>137</v>
      </c>
      <c r="B13" s="242">
        <v>400</v>
      </c>
      <c r="C13" s="243">
        <v>254</v>
      </c>
      <c r="D13" s="13">
        <f t="shared" si="0"/>
        <v>0.635</v>
      </c>
      <c r="E13" s="144">
        <v>5138310</v>
      </c>
      <c r="F13" s="144">
        <v>6649628</v>
      </c>
      <c r="G13" s="85" t="s">
        <v>138</v>
      </c>
      <c r="H13" s="85">
        <v>6594734</v>
      </c>
    </row>
    <row r="14" s="85" customFormat="1" ht="18" customHeight="1" spans="1:8">
      <c r="A14" s="241" t="s">
        <v>139</v>
      </c>
      <c r="B14" s="242">
        <v>2000</v>
      </c>
      <c r="C14" s="243">
        <v>14600</v>
      </c>
      <c r="D14" s="13">
        <f t="shared" si="0"/>
        <v>7.3</v>
      </c>
      <c r="E14" s="144">
        <v>2320011</v>
      </c>
      <c r="F14" s="144">
        <v>3688802</v>
      </c>
      <c r="G14" s="85" t="s">
        <v>140</v>
      </c>
      <c r="H14" s="85">
        <v>5138310</v>
      </c>
    </row>
    <row r="15" s="85" customFormat="1" ht="18" customHeight="1" spans="1:8">
      <c r="A15" s="241" t="s">
        <v>141</v>
      </c>
      <c r="B15" s="242">
        <v>8700</v>
      </c>
      <c r="C15" s="243">
        <v>22276</v>
      </c>
      <c r="D15" s="13">
        <f t="shared" si="0"/>
        <v>2.56045977011494</v>
      </c>
      <c r="E15" s="144">
        <v>1132794</v>
      </c>
      <c r="F15" s="144">
        <v>1907282</v>
      </c>
      <c r="G15" s="85" t="s">
        <v>142</v>
      </c>
      <c r="H15" s="85">
        <v>2320011</v>
      </c>
    </row>
    <row r="16" s="85" customFormat="1" ht="18" customHeight="1" spans="1:6">
      <c r="A16" s="241" t="s">
        <v>143</v>
      </c>
      <c r="B16" s="242">
        <v>710</v>
      </c>
      <c r="C16" s="243">
        <v>544</v>
      </c>
      <c r="D16" s="13">
        <f t="shared" si="0"/>
        <v>0.766197183098592</v>
      </c>
      <c r="E16" s="144"/>
      <c r="F16" s="144"/>
    </row>
    <row r="17" s="85" customFormat="1" ht="18" customHeight="1" spans="1:6">
      <c r="A17" s="241" t="s">
        <v>144</v>
      </c>
      <c r="B17" s="242">
        <v>300</v>
      </c>
      <c r="C17" s="243">
        <v>3649</v>
      </c>
      <c r="D17" s="13">
        <f t="shared" si="0"/>
        <v>12.1633333333333</v>
      </c>
      <c r="E17" s="144"/>
      <c r="F17" s="144"/>
    </row>
    <row r="18" s="85" customFormat="1" ht="18" customHeight="1" spans="1:6">
      <c r="A18" s="241" t="s">
        <v>145</v>
      </c>
      <c r="B18" s="242">
        <v>30</v>
      </c>
      <c r="C18" s="243">
        <v>170</v>
      </c>
      <c r="D18" s="13"/>
      <c r="E18" s="144"/>
      <c r="F18" s="144"/>
    </row>
    <row r="19" s="85" customFormat="1" ht="18" customHeight="1" spans="1:8">
      <c r="A19" s="241" t="s">
        <v>146</v>
      </c>
      <c r="B19" s="242"/>
      <c r="C19" s="243">
        <v>0</v>
      </c>
      <c r="D19" s="13"/>
      <c r="E19" s="144">
        <v>253628</v>
      </c>
      <c r="F19" s="144">
        <v>347790</v>
      </c>
      <c r="G19" s="85" t="s">
        <v>147</v>
      </c>
      <c r="H19" s="85">
        <v>1132794</v>
      </c>
    </row>
    <row r="20" s="85" customFormat="1" ht="18" customHeight="1" spans="1:8">
      <c r="A20" s="241" t="s">
        <v>148</v>
      </c>
      <c r="B20" s="242"/>
      <c r="C20" s="243">
        <v>53</v>
      </c>
      <c r="D20" s="13"/>
      <c r="E20" s="144">
        <v>34617</v>
      </c>
      <c r="F20" s="144">
        <v>47056</v>
      </c>
      <c r="G20" s="85" t="s">
        <v>149</v>
      </c>
      <c r="H20" s="85">
        <v>253628</v>
      </c>
    </row>
    <row r="21" s="85" customFormat="1" ht="18" customHeight="1" spans="1:8">
      <c r="A21" s="241" t="s">
        <v>150</v>
      </c>
      <c r="B21" s="242">
        <v>700</v>
      </c>
      <c r="C21" s="243">
        <v>10080</v>
      </c>
      <c r="D21" s="13">
        <f t="shared" si="0"/>
        <v>14.4</v>
      </c>
      <c r="E21" s="144">
        <v>63471</v>
      </c>
      <c r="F21" s="144">
        <v>56335</v>
      </c>
      <c r="G21" s="85" t="s">
        <v>151</v>
      </c>
      <c r="H21" s="85">
        <v>34617</v>
      </c>
    </row>
    <row r="22" s="85" customFormat="1" ht="18" customHeight="1" spans="1:6">
      <c r="A22" s="241" t="s">
        <v>152</v>
      </c>
      <c r="B22" s="242">
        <v>200</v>
      </c>
      <c r="C22" s="243">
        <v>582</v>
      </c>
      <c r="D22" s="13">
        <f t="shared" si="0"/>
        <v>2.91</v>
      </c>
      <c r="E22" s="144"/>
      <c r="F22" s="144"/>
    </row>
    <row r="23" s="85" customFormat="1" ht="18" customHeight="1" spans="1:6">
      <c r="A23" s="241" t="s">
        <v>153</v>
      </c>
      <c r="B23" s="242">
        <v>260</v>
      </c>
      <c r="C23" s="243">
        <v>49</v>
      </c>
      <c r="D23" s="13"/>
      <c r="E23" s="144"/>
      <c r="F23" s="144"/>
    </row>
    <row r="24" s="85" customFormat="1" ht="18" customHeight="1" spans="1:8">
      <c r="A24" s="241" t="s">
        <v>154</v>
      </c>
      <c r="B24" s="242"/>
      <c r="C24" s="243">
        <v>1421</v>
      </c>
      <c r="D24" s="13"/>
      <c r="E24" s="144">
        <v>629406</v>
      </c>
      <c r="F24" s="144">
        <v>463181</v>
      </c>
      <c r="G24" s="85" t="s">
        <v>155</v>
      </c>
      <c r="H24" s="85">
        <v>63471</v>
      </c>
    </row>
    <row r="25" s="85" customFormat="1" ht="18" customHeight="1" spans="1:8">
      <c r="A25" s="241" t="s">
        <v>156</v>
      </c>
      <c r="B25" s="242"/>
      <c r="C25" s="243"/>
      <c r="D25" s="13"/>
      <c r="E25" s="144">
        <v>2071785</v>
      </c>
      <c r="F25" s="144">
        <v>2319387</v>
      </c>
      <c r="G25" s="85" t="s">
        <v>157</v>
      </c>
      <c r="H25" s="85">
        <v>629406</v>
      </c>
    </row>
    <row r="26" s="85" customFormat="1" ht="18" customHeight="1" spans="1:8">
      <c r="A26" s="119" t="s">
        <v>158</v>
      </c>
      <c r="B26" s="207">
        <v>1500</v>
      </c>
      <c r="C26" s="207">
        <v>181</v>
      </c>
      <c r="D26" s="13">
        <f t="shared" si="0"/>
        <v>0.120666666666667</v>
      </c>
      <c r="E26" s="144">
        <v>227969</v>
      </c>
      <c r="F26" s="144">
        <v>368642</v>
      </c>
      <c r="G26" s="85" t="s">
        <v>159</v>
      </c>
      <c r="H26" s="85">
        <v>2071785</v>
      </c>
    </row>
    <row r="27" s="85" customFormat="1" ht="18" customHeight="1" spans="1:8">
      <c r="A27" s="153"/>
      <c r="B27" s="207"/>
      <c r="C27" s="207"/>
      <c r="D27" s="13"/>
      <c r="E27" s="144">
        <v>360015</v>
      </c>
      <c r="F27" s="144">
        <v>676627</v>
      </c>
      <c r="G27" s="85" t="s">
        <v>160</v>
      </c>
      <c r="H27" s="85">
        <v>333525</v>
      </c>
    </row>
    <row r="28" s="85" customFormat="1" ht="18" customHeight="1" spans="1:8">
      <c r="A28" s="153"/>
      <c r="B28" s="207"/>
      <c r="C28" s="207"/>
      <c r="D28" s="13"/>
      <c r="E28" s="144">
        <v>958300</v>
      </c>
      <c r="F28" s="144">
        <v>545679</v>
      </c>
      <c r="G28" s="85" t="s">
        <v>161</v>
      </c>
      <c r="H28" s="85">
        <v>958300</v>
      </c>
    </row>
    <row r="29" s="85" customFormat="1" ht="18" customHeight="1" spans="1:8">
      <c r="A29" s="153"/>
      <c r="B29" s="207"/>
      <c r="C29" s="207"/>
      <c r="D29" s="13"/>
      <c r="E29" s="85">
        <v>266</v>
      </c>
      <c r="G29" s="85" t="s">
        <v>162</v>
      </c>
      <c r="H29" s="85">
        <v>266</v>
      </c>
    </row>
    <row r="30" s="85" customFormat="1" ht="18" customHeight="1" spans="1:4">
      <c r="A30" s="153"/>
      <c r="B30" s="207"/>
      <c r="C30" s="207"/>
      <c r="D30" s="13"/>
    </row>
    <row r="31" s="85" customFormat="1" ht="18" customHeight="1" spans="1:6">
      <c r="A31" s="146" t="s">
        <v>163</v>
      </c>
      <c r="B31" s="207">
        <f>SUM(B4:B30)</f>
        <v>120000</v>
      </c>
      <c r="C31" s="207">
        <f>SUM(C4:C30)</f>
        <v>186975</v>
      </c>
      <c r="D31" s="13">
        <f>C31/B31</f>
        <v>1.558125</v>
      </c>
      <c r="E31" s="144">
        <f>SUM(E4:E28)</f>
        <v>60481779</v>
      </c>
      <c r="F31" s="144">
        <f>SUM(F4:F28)</f>
        <v>64530676</v>
      </c>
    </row>
    <row r="32" ht="20.1" customHeight="1" spans="3:3">
      <c r="C32" s="244"/>
    </row>
    <row r="33" ht="20.1" customHeight="1"/>
    <row r="34" ht="20.1" customHeight="1"/>
    <row r="35" ht="20.1" customHeight="1"/>
    <row r="36" ht="20.1" customHeight="1"/>
  </sheetData>
  <mergeCells count="1">
    <mergeCell ref="A1:D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7"/>
  <sheetViews>
    <sheetView showZeros="0" zoomScale="85" zoomScaleNormal="85" workbookViewId="0">
      <pane xSplit="1" ySplit="3" topLeftCell="B14" activePane="bottomRight" state="frozen"/>
      <selection/>
      <selection pane="topRight"/>
      <selection pane="bottomLeft"/>
      <selection pane="bottomRight" activeCell="C2" sqref="C$1:N$1048576"/>
    </sheetView>
  </sheetViews>
  <sheetFormatPr defaultColWidth="9" defaultRowHeight="14.25"/>
  <cols>
    <col min="1" max="1" width="73.0833333333333" style="220" customWidth="1"/>
    <col min="2" max="2" width="13.125" style="221" customWidth="1"/>
    <col min="3" max="13" width="17.0583333333333" style="221" customWidth="1"/>
    <col min="14" max="32" width="9" style="219" customWidth="1"/>
    <col min="33" max="245" width="9" style="219"/>
    <col min="246" max="16384" width="9" style="222"/>
  </cols>
  <sheetData>
    <row r="1" ht="35.25" spans="1:19">
      <c r="A1" s="223" t="s">
        <v>164</v>
      </c>
      <c r="B1" s="223"/>
      <c r="C1" s="223"/>
      <c r="D1" s="223"/>
      <c r="E1" s="223"/>
      <c r="F1" s="223"/>
      <c r="G1" s="223"/>
      <c r="H1" s="223"/>
      <c r="I1" s="223"/>
      <c r="J1" s="223"/>
      <c r="K1" s="223"/>
      <c r="L1" s="223"/>
      <c r="M1" s="223"/>
      <c r="N1" s="223"/>
      <c r="O1" s="223"/>
      <c r="P1" s="223"/>
      <c r="Q1" s="223"/>
      <c r="R1" s="223"/>
      <c r="S1" s="223"/>
    </row>
    <row r="2" spans="1:1">
      <c r="A2" s="220" t="s">
        <v>165</v>
      </c>
    </row>
    <row r="3" ht="39" customHeight="1" spans="1:13">
      <c r="A3" s="224" t="s">
        <v>115</v>
      </c>
      <c r="B3" s="225" t="s">
        <v>166</v>
      </c>
      <c r="C3" s="225" t="s">
        <v>167</v>
      </c>
      <c r="D3" s="225" t="s">
        <v>168</v>
      </c>
      <c r="E3" s="225" t="s">
        <v>169</v>
      </c>
      <c r="F3" s="225" t="s">
        <v>170</v>
      </c>
      <c r="G3" s="225" t="s">
        <v>171</v>
      </c>
      <c r="H3" s="225" t="s">
        <v>172</v>
      </c>
      <c r="I3" s="235" t="s">
        <v>173</v>
      </c>
      <c r="J3" s="225" t="s">
        <v>174</v>
      </c>
      <c r="K3" s="225" t="s">
        <v>175</v>
      </c>
      <c r="L3" s="236" t="s">
        <v>176</v>
      </c>
      <c r="M3" s="236" t="s">
        <v>177</v>
      </c>
    </row>
    <row r="4" ht="39" customHeight="1" spans="1:13">
      <c r="A4" s="226" t="s">
        <v>178</v>
      </c>
      <c r="B4" s="227">
        <v>100260.74</v>
      </c>
      <c r="C4" s="228">
        <v>80242.269565</v>
      </c>
      <c r="D4" s="228">
        <v>2000.0855</v>
      </c>
      <c r="E4" s="228">
        <v>2721.1039</v>
      </c>
      <c r="F4" s="228">
        <v>1059.6714</v>
      </c>
      <c r="G4" s="228">
        <v>2503.8237</v>
      </c>
      <c r="H4" s="228">
        <v>3195.1362</v>
      </c>
      <c r="I4" s="228">
        <v>1285.0726</v>
      </c>
      <c r="J4" s="228">
        <v>1778.8481</v>
      </c>
      <c r="K4" s="228">
        <v>1326.7294</v>
      </c>
      <c r="L4" s="228">
        <v>1741.4225</v>
      </c>
      <c r="M4" s="228">
        <v>2406.5729</v>
      </c>
    </row>
    <row r="5" ht="26" customHeight="1" spans="1:13">
      <c r="A5" s="229" t="s">
        <v>179</v>
      </c>
      <c r="B5" s="230">
        <v>6374.5</v>
      </c>
      <c r="C5" s="231">
        <v>3291.49</v>
      </c>
      <c r="D5" s="231">
        <v>455.4</v>
      </c>
      <c r="E5" s="231">
        <v>638.95</v>
      </c>
      <c r="F5" s="231">
        <v>-217.58</v>
      </c>
      <c r="G5" s="231">
        <v>51.6</v>
      </c>
      <c r="H5" s="231">
        <v>585.82</v>
      </c>
      <c r="I5" s="231">
        <v>-81.73</v>
      </c>
      <c r="J5" s="231">
        <v>704.74</v>
      </c>
      <c r="K5" s="231">
        <v>180.65</v>
      </c>
      <c r="L5" s="231">
        <v>435.57</v>
      </c>
      <c r="M5" s="231">
        <v>329.59</v>
      </c>
    </row>
    <row r="6" s="219" customFormat="1" ht="27.95" customHeight="1" spans="1:13">
      <c r="A6" s="232" t="s">
        <v>180</v>
      </c>
      <c r="B6" s="230">
        <v>2075</v>
      </c>
      <c r="C6" s="231">
        <v>1122.12</v>
      </c>
      <c r="D6" s="231">
        <v>49.56</v>
      </c>
      <c r="E6" s="231">
        <v>89.54</v>
      </c>
      <c r="F6" s="231">
        <v>193.01</v>
      </c>
      <c r="G6" s="231">
        <v>143.75</v>
      </c>
      <c r="H6" s="231">
        <v>174.18</v>
      </c>
      <c r="I6" s="231">
        <v>11.6</v>
      </c>
      <c r="J6" s="231">
        <v>118.06</v>
      </c>
      <c r="K6" s="231">
        <v>72.62</v>
      </c>
      <c r="L6" s="231">
        <v>18.2</v>
      </c>
      <c r="M6" s="231">
        <v>82.36</v>
      </c>
    </row>
    <row r="7" s="219" customFormat="1" ht="35" customHeight="1" spans="2:13">
      <c r="B7" s="230">
        <v>1274.5</v>
      </c>
      <c r="C7" s="231">
        <v>269.03</v>
      </c>
      <c r="D7" s="231">
        <v>78.39</v>
      </c>
      <c r="E7" s="231">
        <v>77.05</v>
      </c>
      <c r="F7" s="231">
        <v>145.22</v>
      </c>
      <c r="G7" s="231">
        <v>191.19</v>
      </c>
      <c r="H7" s="231">
        <v>230.51</v>
      </c>
      <c r="I7" s="231">
        <v>2.55</v>
      </c>
      <c r="J7" s="231">
        <v>83.19</v>
      </c>
      <c r="K7" s="231">
        <v>55.1</v>
      </c>
      <c r="L7" s="231">
        <v>58.46</v>
      </c>
      <c r="M7" s="231">
        <v>83.81</v>
      </c>
    </row>
    <row r="8" s="219" customFormat="1" ht="27.95" customHeight="1" spans="1:13">
      <c r="A8" s="232" t="s">
        <v>181</v>
      </c>
      <c r="B8" s="230">
        <v>3025</v>
      </c>
      <c r="C8" s="231">
        <v>1900.34</v>
      </c>
      <c r="D8" s="231">
        <v>327.45</v>
      </c>
      <c r="E8" s="231">
        <v>472.36</v>
      </c>
      <c r="F8" s="231">
        <v>-555.81</v>
      </c>
      <c r="G8" s="231">
        <v>-283.34</v>
      </c>
      <c r="H8" s="231">
        <v>181.13</v>
      </c>
      <c r="I8" s="231">
        <v>-95.88</v>
      </c>
      <c r="J8" s="231">
        <v>503.49</v>
      </c>
      <c r="K8" s="231">
        <v>52.93</v>
      </c>
      <c r="L8" s="231">
        <v>358.91</v>
      </c>
      <c r="M8" s="231">
        <v>163.42</v>
      </c>
    </row>
    <row r="9" s="219" customFormat="1" ht="27.95" customHeight="1" spans="1:13">
      <c r="A9" s="232" t="s">
        <v>182</v>
      </c>
      <c r="B9" s="230">
        <v>0</v>
      </c>
      <c r="C9" s="231">
        <v>0</v>
      </c>
      <c r="D9" s="231">
        <v>0</v>
      </c>
      <c r="E9" s="231">
        <v>0</v>
      </c>
      <c r="F9" s="231">
        <v>0</v>
      </c>
      <c r="G9" s="231">
        <v>0</v>
      </c>
      <c r="H9" s="231">
        <v>0</v>
      </c>
      <c r="I9" s="231">
        <v>0</v>
      </c>
      <c r="J9" s="231">
        <v>0</v>
      </c>
      <c r="K9" s="231">
        <v>0</v>
      </c>
      <c r="L9" s="231">
        <v>0</v>
      </c>
      <c r="M9" s="231">
        <v>0</v>
      </c>
    </row>
    <row r="10" ht="29" customHeight="1" spans="1:13">
      <c r="A10" s="229" t="s">
        <v>183</v>
      </c>
      <c r="B10" s="230">
        <v>93886.24</v>
      </c>
      <c r="C10" s="231">
        <v>76950.779565</v>
      </c>
      <c r="D10" s="231">
        <v>1544.6855</v>
      </c>
      <c r="E10" s="231">
        <v>2082.1539</v>
      </c>
      <c r="F10" s="231">
        <v>1277.2514</v>
      </c>
      <c r="G10" s="231">
        <v>2452.2237</v>
      </c>
      <c r="H10" s="231">
        <v>2609.3162</v>
      </c>
      <c r="I10" s="231">
        <v>1366.8026</v>
      </c>
      <c r="J10" s="231">
        <v>1074.1081</v>
      </c>
      <c r="K10" s="231">
        <v>1146.0794</v>
      </c>
      <c r="L10" s="231">
        <v>1305.8525</v>
      </c>
      <c r="M10" s="231">
        <v>2076.9829</v>
      </c>
    </row>
    <row r="11" ht="27.95" customHeight="1" spans="1:13">
      <c r="A11" s="233" t="s">
        <v>184</v>
      </c>
      <c r="B11" s="230">
        <v>131.82</v>
      </c>
      <c r="C11" s="231">
        <v>91.82</v>
      </c>
      <c r="D11" s="231">
        <v>0</v>
      </c>
      <c r="E11" s="231">
        <v>0</v>
      </c>
      <c r="F11" s="231">
        <v>0</v>
      </c>
      <c r="G11" s="231">
        <v>0</v>
      </c>
      <c r="H11" s="231">
        <v>0</v>
      </c>
      <c r="I11" s="231">
        <v>40</v>
      </c>
      <c r="J11" s="231">
        <v>0</v>
      </c>
      <c r="K11" s="231">
        <v>0</v>
      </c>
      <c r="L11" s="231">
        <v>0</v>
      </c>
      <c r="M11" s="231">
        <v>0</v>
      </c>
    </row>
    <row r="12" s="219" customFormat="1" ht="27.95" customHeight="1" spans="1:13">
      <c r="A12" s="234" t="s">
        <v>185</v>
      </c>
      <c r="B12" s="230">
        <v>131.82</v>
      </c>
      <c r="C12" s="231">
        <v>91.82</v>
      </c>
      <c r="D12" s="231">
        <v>0</v>
      </c>
      <c r="E12" s="231">
        <v>0</v>
      </c>
      <c r="F12" s="231">
        <v>0</v>
      </c>
      <c r="G12" s="231">
        <v>0</v>
      </c>
      <c r="H12" s="231">
        <v>0</v>
      </c>
      <c r="I12" s="231">
        <v>40</v>
      </c>
      <c r="J12" s="231">
        <v>0</v>
      </c>
      <c r="K12" s="231">
        <v>0</v>
      </c>
      <c r="L12" s="231">
        <v>0</v>
      </c>
      <c r="M12" s="231">
        <v>0</v>
      </c>
    </row>
    <row r="13" ht="27.95" customHeight="1" spans="1:13">
      <c r="A13" s="232"/>
      <c r="B13" s="230">
        <v>0</v>
      </c>
      <c r="C13" s="231">
        <v>0</v>
      </c>
      <c r="D13" s="231">
        <v>0</v>
      </c>
      <c r="E13" s="231">
        <v>0</v>
      </c>
      <c r="F13" s="231">
        <v>0</v>
      </c>
      <c r="G13" s="231">
        <v>0</v>
      </c>
      <c r="H13" s="231">
        <v>0</v>
      </c>
      <c r="I13" s="231">
        <v>0</v>
      </c>
      <c r="J13" s="231">
        <v>0</v>
      </c>
      <c r="K13" s="231">
        <v>0</v>
      </c>
      <c r="L13" s="231">
        <v>0</v>
      </c>
      <c r="M13" s="231">
        <v>0</v>
      </c>
    </row>
    <row r="14" ht="27.95" customHeight="1" spans="1:13">
      <c r="A14" s="232"/>
      <c r="B14" s="230">
        <v>0</v>
      </c>
      <c r="C14" s="231">
        <v>0</v>
      </c>
      <c r="D14" s="231">
        <v>0</v>
      </c>
      <c r="E14" s="231">
        <v>0</v>
      </c>
      <c r="F14" s="231">
        <v>0</v>
      </c>
      <c r="G14" s="231">
        <v>0</v>
      </c>
      <c r="H14" s="231">
        <v>0</v>
      </c>
      <c r="I14" s="231">
        <v>0</v>
      </c>
      <c r="J14" s="231">
        <v>0</v>
      </c>
      <c r="K14" s="231">
        <v>0</v>
      </c>
      <c r="L14" s="231">
        <v>0</v>
      </c>
      <c r="M14" s="231">
        <v>0</v>
      </c>
    </row>
    <row r="15" ht="27.95" customHeight="1" spans="1:13">
      <c r="A15" s="233" t="s">
        <v>186</v>
      </c>
      <c r="B15" s="230">
        <v>491</v>
      </c>
      <c r="C15" s="231">
        <v>491</v>
      </c>
      <c r="D15" s="231">
        <v>0</v>
      </c>
      <c r="E15" s="231">
        <v>0</v>
      </c>
      <c r="F15" s="231">
        <v>0</v>
      </c>
      <c r="G15" s="231">
        <v>0</v>
      </c>
      <c r="H15" s="231">
        <v>0</v>
      </c>
      <c r="I15" s="231">
        <v>0</v>
      </c>
      <c r="J15" s="231">
        <v>0</v>
      </c>
      <c r="K15" s="231">
        <v>0</v>
      </c>
      <c r="L15" s="231">
        <v>0</v>
      </c>
      <c r="M15" s="231">
        <v>0</v>
      </c>
    </row>
    <row r="16" ht="27.95" customHeight="1" spans="1:13">
      <c r="A16" s="232" t="s">
        <v>187</v>
      </c>
      <c r="B16" s="230">
        <v>291</v>
      </c>
      <c r="C16" s="231">
        <v>291</v>
      </c>
      <c r="D16" s="231">
        <v>0</v>
      </c>
      <c r="E16" s="231">
        <v>0</v>
      </c>
      <c r="F16" s="231">
        <v>0</v>
      </c>
      <c r="G16" s="231">
        <v>0</v>
      </c>
      <c r="H16" s="231">
        <v>0</v>
      </c>
      <c r="I16" s="231">
        <v>0</v>
      </c>
      <c r="J16" s="231">
        <v>0</v>
      </c>
      <c r="K16" s="231">
        <v>0</v>
      </c>
      <c r="L16" s="231">
        <v>0</v>
      </c>
      <c r="M16" s="231">
        <v>0</v>
      </c>
    </row>
    <row r="17" ht="27.95" customHeight="1" spans="1:13">
      <c r="A17" s="232" t="s">
        <v>188</v>
      </c>
      <c r="B17" s="230">
        <v>200</v>
      </c>
      <c r="C17" s="231">
        <v>200</v>
      </c>
      <c r="D17" s="231">
        <v>0</v>
      </c>
      <c r="E17" s="231">
        <v>0</v>
      </c>
      <c r="F17" s="231">
        <v>0</v>
      </c>
      <c r="G17" s="231">
        <v>0</v>
      </c>
      <c r="H17" s="231">
        <v>0</v>
      </c>
      <c r="I17" s="231">
        <v>0</v>
      </c>
      <c r="J17" s="231">
        <v>0</v>
      </c>
      <c r="K17" s="231">
        <v>0</v>
      </c>
      <c r="L17" s="231">
        <v>0</v>
      </c>
      <c r="M17" s="231">
        <v>0</v>
      </c>
    </row>
    <row r="18" ht="27.95" customHeight="1" spans="1:13">
      <c r="A18" s="232"/>
      <c r="B18" s="230">
        <v>0</v>
      </c>
      <c r="C18" s="231">
        <v>0</v>
      </c>
      <c r="D18" s="231">
        <v>0</v>
      </c>
      <c r="E18" s="231">
        <v>0</v>
      </c>
      <c r="F18" s="231">
        <v>0</v>
      </c>
      <c r="G18" s="231">
        <v>0</v>
      </c>
      <c r="H18" s="231">
        <v>0</v>
      </c>
      <c r="I18" s="231">
        <v>0</v>
      </c>
      <c r="J18" s="231">
        <v>0</v>
      </c>
      <c r="K18" s="231">
        <v>0</v>
      </c>
      <c r="L18" s="231">
        <v>0</v>
      </c>
      <c r="M18" s="231">
        <v>0</v>
      </c>
    </row>
    <row r="19" ht="27.95" customHeight="1" spans="1:13">
      <c r="A19" s="233" t="s">
        <v>189</v>
      </c>
      <c r="B19" s="230">
        <v>4425.7</v>
      </c>
      <c r="C19" s="231">
        <v>2170.81</v>
      </c>
      <c r="D19" s="231">
        <v>180.02</v>
      </c>
      <c r="E19" s="231">
        <v>626.64</v>
      </c>
      <c r="F19" s="231">
        <v>99.99</v>
      </c>
      <c r="G19" s="231">
        <v>366.73</v>
      </c>
      <c r="H19" s="231">
        <v>135.5</v>
      </c>
      <c r="I19" s="231">
        <v>163.17</v>
      </c>
      <c r="J19" s="231">
        <v>120.55</v>
      </c>
      <c r="K19" s="231">
        <v>165.73</v>
      </c>
      <c r="L19" s="231">
        <v>184.91</v>
      </c>
      <c r="M19" s="231">
        <v>211.65</v>
      </c>
    </row>
    <row r="20" s="219" customFormat="1" ht="27.95" customHeight="1" spans="1:13">
      <c r="A20" s="232" t="s">
        <v>190</v>
      </c>
      <c r="B20" s="230">
        <v>4212</v>
      </c>
      <c r="C20" s="231">
        <v>1957.11</v>
      </c>
      <c r="D20" s="231">
        <v>180.02</v>
      </c>
      <c r="E20" s="231">
        <v>626.64</v>
      </c>
      <c r="F20" s="231">
        <v>99.99</v>
      </c>
      <c r="G20" s="231">
        <v>366.73</v>
      </c>
      <c r="H20" s="231">
        <v>135.5</v>
      </c>
      <c r="I20" s="231">
        <v>163.17</v>
      </c>
      <c r="J20" s="231">
        <v>120.55</v>
      </c>
      <c r="K20" s="231">
        <v>165.73</v>
      </c>
      <c r="L20" s="231">
        <v>184.91</v>
      </c>
      <c r="M20" s="231">
        <v>211.65</v>
      </c>
    </row>
    <row r="21" s="219" customFormat="1" ht="27.95" customHeight="1" spans="1:13">
      <c r="A21" s="232" t="s">
        <v>191</v>
      </c>
      <c r="B21" s="230">
        <v>24.3</v>
      </c>
      <c r="C21" s="231">
        <v>24.3</v>
      </c>
      <c r="D21" s="231">
        <v>0</v>
      </c>
      <c r="E21" s="231">
        <v>0</v>
      </c>
      <c r="F21" s="231">
        <v>0</v>
      </c>
      <c r="G21" s="231">
        <v>0</v>
      </c>
      <c r="H21" s="231">
        <v>0</v>
      </c>
      <c r="I21" s="231">
        <v>0</v>
      </c>
      <c r="J21" s="231">
        <v>0</v>
      </c>
      <c r="K21" s="231">
        <v>0</v>
      </c>
      <c r="L21" s="231">
        <v>0</v>
      </c>
      <c r="M21" s="231">
        <v>0</v>
      </c>
    </row>
    <row r="22" s="219" customFormat="1" ht="27.95" customHeight="1" spans="1:13">
      <c r="A22" s="232" t="s">
        <v>192</v>
      </c>
      <c r="B22" s="230">
        <v>21.4</v>
      </c>
      <c r="C22" s="231">
        <v>21.4</v>
      </c>
      <c r="D22" s="231">
        <v>0</v>
      </c>
      <c r="E22" s="231">
        <v>0</v>
      </c>
      <c r="F22" s="231">
        <v>0</v>
      </c>
      <c r="G22" s="231">
        <v>0</v>
      </c>
      <c r="H22" s="231">
        <v>0</v>
      </c>
      <c r="I22" s="231">
        <v>0</v>
      </c>
      <c r="J22" s="231">
        <v>0</v>
      </c>
      <c r="K22" s="231">
        <v>0</v>
      </c>
      <c r="L22" s="231">
        <v>0</v>
      </c>
      <c r="M22" s="231">
        <v>0</v>
      </c>
    </row>
    <row r="23" s="219" customFormat="1" ht="27.95" customHeight="1" spans="1:13">
      <c r="A23" s="232" t="s">
        <v>193</v>
      </c>
      <c r="B23" s="230">
        <v>167</v>
      </c>
      <c r="C23" s="231">
        <v>167</v>
      </c>
      <c r="D23" s="231">
        <v>0</v>
      </c>
      <c r="E23" s="231">
        <v>0</v>
      </c>
      <c r="F23" s="231">
        <v>0</v>
      </c>
      <c r="G23" s="231">
        <v>0</v>
      </c>
      <c r="H23" s="231">
        <v>0</v>
      </c>
      <c r="I23" s="231">
        <v>0</v>
      </c>
      <c r="J23" s="231">
        <v>0</v>
      </c>
      <c r="K23" s="231">
        <v>0</v>
      </c>
      <c r="L23" s="231">
        <v>0</v>
      </c>
      <c r="M23" s="231">
        <v>0</v>
      </c>
    </row>
    <row r="24" s="219" customFormat="1" ht="27.95" customHeight="1" spans="1:13">
      <c r="A24" s="232" t="s">
        <v>194</v>
      </c>
      <c r="B24" s="230">
        <v>1</v>
      </c>
      <c r="C24" s="231">
        <v>1</v>
      </c>
      <c r="D24" s="231">
        <v>0</v>
      </c>
      <c r="E24" s="231">
        <v>0</v>
      </c>
      <c r="F24" s="231">
        <v>0</v>
      </c>
      <c r="G24" s="231">
        <v>0</v>
      </c>
      <c r="H24" s="231">
        <v>0</v>
      </c>
      <c r="I24" s="231">
        <v>0</v>
      </c>
      <c r="J24" s="231">
        <v>0</v>
      </c>
      <c r="K24" s="231">
        <v>0</v>
      </c>
      <c r="L24" s="231">
        <v>0</v>
      </c>
      <c r="M24" s="231">
        <v>0</v>
      </c>
    </row>
    <row r="25" ht="27.95" customHeight="1" spans="1:13">
      <c r="A25" s="232"/>
      <c r="B25" s="230">
        <v>0</v>
      </c>
      <c r="C25" s="231">
        <v>0</v>
      </c>
      <c r="D25" s="231">
        <v>0</v>
      </c>
      <c r="E25" s="231">
        <v>0</v>
      </c>
      <c r="F25" s="231">
        <v>0</v>
      </c>
      <c r="G25" s="231">
        <v>0</v>
      </c>
      <c r="H25" s="231">
        <v>0</v>
      </c>
      <c r="I25" s="231">
        <v>0</v>
      </c>
      <c r="J25" s="231">
        <v>0</v>
      </c>
      <c r="K25" s="231">
        <v>0</v>
      </c>
      <c r="L25" s="231">
        <v>0</v>
      </c>
      <c r="M25" s="231">
        <v>0</v>
      </c>
    </row>
    <row r="26" ht="27.95" customHeight="1" spans="1:13">
      <c r="A26" s="232"/>
      <c r="B26" s="230">
        <v>0</v>
      </c>
      <c r="C26" s="231">
        <v>0</v>
      </c>
      <c r="D26" s="231">
        <v>0</v>
      </c>
      <c r="E26" s="231">
        <v>0</v>
      </c>
      <c r="F26" s="231">
        <v>0</v>
      </c>
      <c r="G26" s="231">
        <v>0</v>
      </c>
      <c r="H26" s="231">
        <v>0</v>
      </c>
      <c r="I26" s="231">
        <v>0</v>
      </c>
      <c r="J26" s="231">
        <v>0</v>
      </c>
      <c r="K26" s="231">
        <v>0</v>
      </c>
      <c r="L26" s="231">
        <v>0</v>
      </c>
      <c r="M26" s="231">
        <v>0</v>
      </c>
    </row>
    <row r="27" ht="28" customHeight="1" spans="1:13">
      <c r="A27" s="233" t="s">
        <v>195</v>
      </c>
      <c r="B27" s="230">
        <v>8435.06</v>
      </c>
      <c r="C27" s="231">
        <v>6523.81</v>
      </c>
      <c r="D27" s="231">
        <v>175.7846</v>
      </c>
      <c r="E27" s="231">
        <v>184.6058</v>
      </c>
      <c r="F27" s="231">
        <v>165.5336</v>
      </c>
      <c r="G27" s="231">
        <v>300.5558</v>
      </c>
      <c r="H27" s="231">
        <v>346.6335</v>
      </c>
      <c r="I27" s="231">
        <v>126.3314</v>
      </c>
      <c r="J27" s="231">
        <v>117.1543</v>
      </c>
      <c r="K27" s="231">
        <v>123.2404</v>
      </c>
      <c r="L27" s="231">
        <v>127.9068</v>
      </c>
      <c r="M27" s="231">
        <v>243.5038</v>
      </c>
    </row>
    <row r="28" s="219" customFormat="1" ht="27.95" customHeight="1" spans="1:13">
      <c r="A28" s="234" t="s">
        <v>196</v>
      </c>
      <c r="B28" s="230">
        <v>232.4</v>
      </c>
      <c r="C28" s="231">
        <v>232.4</v>
      </c>
      <c r="D28" s="231">
        <v>0</v>
      </c>
      <c r="E28" s="231">
        <v>0</v>
      </c>
      <c r="F28" s="231">
        <v>0</v>
      </c>
      <c r="G28" s="231">
        <v>0</v>
      </c>
      <c r="H28" s="231">
        <v>0</v>
      </c>
      <c r="I28" s="231">
        <v>0</v>
      </c>
      <c r="J28" s="231">
        <v>0</v>
      </c>
      <c r="K28" s="231">
        <v>0</v>
      </c>
      <c r="L28" s="231">
        <v>0</v>
      </c>
      <c r="M28" s="231">
        <v>0</v>
      </c>
    </row>
    <row r="29" s="219" customFormat="1" ht="27.95" customHeight="1" spans="1:13">
      <c r="A29" s="234" t="s">
        <v>197</v>
      </c>
      <c r="B29" s="230">
        <v>1687</v>
      </c>
      <c r="C29" s="231">
        <v>122</v>
      </c>
      <c r="D29" s="231">
        <v>119.8191</v>
      </c>
      <c r="E29" s="231">
        <v>157.1355</v>
      </c>
      <c r="F29" s="231">
        <v>137.9892</v>
      </c>
      <c r="G29" s="231">
        <v>258.2964</v>
      </c>
      <c r="H29" s="231">
        <v>296.1109</v>
      </c>
      <c r="I29" s="231">
        <v>82.4826</v>
      </c>
      <c r="J29" s="231">
        <v>94.2875</v>
      </c>
      <c r="K29" s="231">
        <v>104.5977</v>
      </c>
      <c r="L29" s="231">
        <v>107.5463</v>
      </c>
      <c r="M29" s="231">
        <v>206.7348</v>
      </c>
    </row>
    <row r="30" s="219" customFormat="1" ht="27.95" customHeight="1" spans="1:13">
      <c r="A30" s="234" t="s">
        <v>198</v>
      </c>
      <c r="B30" s="230">
        <v>123</v>
      </c>
      <c r="C30" s="231">
        <v>0</v>
      </c>
      <c r="D30" s="231">
        <v>7.85</v>
      </c>
      <c r="E30" s="231">
        <v>10.47</v>
      </c>
      <c r="F30" s="231">
        <v>11.12</v>
      </c>
      <c r="G30" s="231">
        <v>17.01</v>
      </c>
      <c r="H30" s="231">
        <v>20.28</v>
      </c>
      <c r="I30" s="231">
        <v>15.7</v>
      </c>
      <c r="J30" s="231">
        <v>10.47</v>
      </c>
      <c r="K30" s="231">
        <v>7.2</v>
      </c>
      <c r="L30" s="231">
        <v>7.2</v>
      </c>
      <c r="M30" s="231">
        <v>15.7</v>
      </c>
    </row>
    <row r="31" s="219" customFormat="1" ht="27.95" customHeight="1" spans="1:13">
      <c r="A31" s="234" t="s">
        <v>199</v>
      </c>
      <c r="B31" s="230">
        <v>460.49</v>
      </c>
      <c r="C31" s="231">
        <v>460.49</v>
      </c>
      <c r="D31" s="231">
        <v>0</v>
      </c>
      <c r="E31" s="231">
        <v>0</v>
      </c>
      <c r="F31" s="231">
        <v>0</v>
      </c>
      <c r="G31" s="231">
        <v>0</v>
      </c>
      <c r="H31" s="231">
        <v>0</v>
      </c>
      <c r="I31" s="231">
        <v>0</v>
      </c>
      <c r="J31" s="231">
        <v>0</v>
      </c>
      <c r="K31" s="231">
        <v>0</v>
      </c>
      <c r="L31" s="231">
        <v>0</v>
      </c>
      <c r="M31" s="231">
        <v>0</v>
      </c>
    </row>
    <row r="32" s="219" customFormat="1" ht="27.95" customHeight="1" spans="1:13">
      <c r="A32" s="234" t="s">
        <v>200</v>
      </c>
      <c r="B32" s="230">
        <v>5468</v>
      </c>
      <c r="C32" s="231">
        <v>5468</v>
      </c>
      <c r="D32" s="231">
        <v>0</v>
      </c>
      <c r="E32" s="231">
        <v>0</v>
      </c>
      <c r="F32" s="231">
        <v>0</v>
      </c>
      <c r="G32" s="231">
        <v>0</v>
      </c>
      <c r="H32" s="231">
        <v>0</v>
      </c>
      <c r="I32" s="231">
        <v>0</v>
      </c>
      <c r="J32" s="231">
        <v>0</v>
      </c>
      <c r="K32" s="231">
        <v>0</v>
      </c>
      <c r="L32" s="231">
        <v>0</v>
      </c>
      <c r="M32" s="231">
        <v>0</v>
      </c>
    </row>
    <row r="33" s="219" customFormat="1" ht="27.95" customHeight="1" spans="1:13">
      <c r="A33" s="234" t="s">
        <v>201</v>
      </c>
      <c r="B33" s="230">
        <v>17.57</v>
      </c>
      <c r="C33" s="231">
        <v>0</v>
      </c>
      <c r="D33" s="231">
        <v>0.9657</v>
      </c>
      <c r="E33" s="231">
        <v>1.3209</v>
      </c>
      <c r="F33" s="231">
        <v>1.4952</v>
      </c>
      <c r="G33" s="231">
        <v>2.7723</v>
      </c>
      <c r="H33" s="231">
        <v>3.2283</v>
      </c>
      <c r="I33" s="231">
        <v>2.3122</v>
      </c>
      <c r="J33" s="231">
        <v>1.3448</v>
      </c>
      <c r="K33" s="231">
        <v>0.7773</v>
      </c>
      <c r="L33" s="231">
        <v>1.0561</v>
      </c>
      <c r="M33" s="231">
        <v>2.2972</v>
      </c>
    </row>
    <row r="34" s="219" customFormat="1" ht="27.95" customHeight="1" spans="1:13">
      <c r="A34" s="234" t="s">
        <v>202</v>
      </c>
      <c r="B34" s="230">
        <v>90</v>
      </c>
      <c r="C34" s="231">
        <v>0</v>
      </c>
      <c r="D34" s="231">
        <v>6.6198</v>
      </c>
      <c r="E34" s="231">
        <v>8.9694</v>
      </c>
      <c r="F34" s="231">
        <v>7.9092</v>
      </c>
      <c r="G34" s="231">
        <v>13.5471</v>
      </c>
      <c r="H34" s="231">
        <v>16.7843</v>
      </c>
      <c r="I34" s="231">
        <v>7.7766</v>
      </c>
      <c r="J34" s="231">
        <v>5.652</v>
      </c>
      <c r="K34" s="231">
        <v>5.8154</v>
      </c>
      <c r="L34" s="231">
        <v>6.1244</v>
      </c>
      <c r="M34" s="231">
        <v>10.8018</v>
      </c>
    </row>
    <row r="35" s="219" customFormat="1" ht="27.95" customHeight="1" spans="1:13">
      <c r="A35" s="234" t="s">
        <v>203</v>
      </c>
      <c r="B35" s="230">
        <v>6.2</v>
      </c>
      <c r="C35" s="231">
        <v>0</v>
      </c>
      <c r="D35" s="231">
        <v>0</v>
      </c>
      <c r="E35" s="231">
        <v>0</v>
      </c>
      <c r="F35" s="231">
        <v>0</v>
      </c>
      <c r="G35" s="231">
        <v>0</v>
      </c>
      <c r="H35" s="231">
        <v>0</v>
      </c>
      <c r="I35" s="231">
        <v>6.2</v>
      </c>
      <c r="J35" s="231">
        <v>0</v>
      </c>
      <c r="K35" s="231">
        <v>0</v>
      </c>
      <c r="L35" s="231">
        <v>0</v>
      </c>
      <c r="M35" s="231">
        <v>0</v>
      </c>
    </row>
    <row r="36" s="219" customFormat="1" ht="30" customHeight="1" spans="1:13">
      <c r="A36" s="234" t="s">
        <v>204</v>
      </c>
      <c r="B36" s="230">
        <v>286.4</v>
      </c>
      <c r="C36" s="231">
        <v>238.88</v>
      </c>
      <c r="D36" s="231">
        <v>3.9</v>
      </c>
      <c r="E36" s="231">
        <v>4.44</v>
      </c>
      <c r="F36" s="231">
        <v>4.8</v>
      </c>
      <c r="G36" s="231">
        <v>4.74</v>
      </c>
      <c r="H36" s="231">
        <v>5.52</v>
      </c>
      <c r="I36" s="231">
        <v>9.12</v>
      </c>
      <c r="J36" s="231">
        <v>3.6</v>
      </c>
      <c r="K36" s="231">
        <v>3.18</v>
      </c>
      <c r="L36" s="231">
        <v>3.84</v>
      </c>
      <c r="M36" s="231">
        <v>4.38</v>
      </c>
    </row>
    <row r="37" s="219" customFormat="1" ht="27.95" customHeight="1" spans="1:13">
      <c r="A37" s="234" t="s">
        <v>205</v>
      </c>
      <c r="B37" s="230">
        <v>29</v>
      </c>
      <c r="C37" s="231">
        <v>2.04</v>
      </c>
      <c r="D37" s="231">
        <v>1.63</v>
      </c>
      <c r="E37" s="231">
        <v>2.27</v>
      </c>
      <c r="F37" s="231">
        <v>2.22</v>
      </c>
      <c r="G37" s="231">
        <v>4.19</v>
      </c>
      <c r="H37" s="231">
        <v>4.71</v>
      </c>
      <c r="I37" s="231">
        <v>2.74</v>
      </c>
      <c r="J37" s="231">
        <v>1.8</v>
      </c>
      <c r="K37" s="231">
        <v>1.67</v>
      </c>
      <c r="L37" s="231">
        <v>2.14</v>
      </c>
      <c r="M37" s="231">
        <v>3.59</v>
      </c>
    </row>
    <row r="38" s="219" customFormat="1" ht="27.95" customHeight="1" spans="1:13">
      <c r="A38" s="234" t="s">
        <v>206</v>
      </c>
      <c r="B38" s="230">
        <v>35</v>
      </c>
      <c r="C38" s="231">
        <v>0</v>
      </c>
      <c r="D38" s="231">
        <v>35</v>
      </c>
      <c r="E38" s="231">
        <v>0</v>
      </c>
      <c r="F38" s="231">
        <v>0</v>
      </c>
      <c r="G38" s="231">
        <v>0</v>
      </c>
      <c r="H38" s="231">
        <v>0</v>
      </c>
      <c r="I38" s="231">
        <v>0</v>
      </c>
      <c r="J38" s="231">
        <v>0</v>
      </c>
      <c r="K38" s="231">
        <v>0</v>
      </c>
      <c r="L38" s="231">
        <v>0</v>
      </c>
      <c r="M38" s="231">
        <v>0</v>
      </c>
    </row>
    <row r="39" s="219" customFormat="1" ht="27.95" customHeight="1" spans="1:13">
      <c r="A39" s="234" t="s">
        <v>207</v>
      </c>
      <c r="B39" s="230">
        <v>0</v>
      </c>
      <c r="C39" s="231">
        <v>0</v>
      </c>
      <c r="D39" s="231">
        <v>0</v>
      </c>
      <c r="E39" s="231">
        <v>0</v>
      </c>
      <c r="F39" s="231">
        <v>0</v>
      </c>
      <c r="G39" s="231">
        <v>0</v>
      </c>
      <c r="H39" s="231">
        <v>0</v>
      </c>
      <c r="I39" s="231">
        <v>0</v>
      </c>
      <c r="J39" s="231">
        <v>0</v>
      </c>
      <c r="K39" s="231">
        <v>0</v>
      </c>
      <c r="L39" s="231">
        <v>0</v>
      </c>
      <c r="M39" s="231">
        <v>0</v>
      </c>
    </row>
    <row r="40" s="219" customFormat="1" ht="27.95" customHeight="1" spans="1:13">
      <c r="A40" s="234" t="s">
        <v>208</v>
      </c>
      <c r="B40" s="230">
        <v>0</v>
      </c>
      <c r="C40" s="231">
        <v>0</v>
      </c>
      <c r="D40" s="231">
        <v>0</v>
      </c>
      <c r="E40" s="231">
        <v>0</v>
      </c>
      <c r="F40" s="231">
        <v>0</v>
      </c>
      <c r="G40" s="231">
        <v>0</v>
      </c>
      <c r="H40" s="231">
        <v>0</v>
      </c>
      <c r="I40" s="231">
        <v>0</v>
      </c>
      <c r="J40" s="231">
        <v>0</v>
      </c>
      <c r="K40" s="231">
        <v>0</v>
      </c>
      <c r="L40" s="231">
        <v>0</v>
      </c>
      <c r="M40" s="231">
        <v>0</v>
      </c>
    </row>
    <row r="41" ht="27.95" customHeight="1" spans="1:13">
      <c r="A41" s="232"/>
      <c r="B41" s="230">
        <v>0</v>
      </c>
      <c r="C41" s="231">
        <v>0</v>
      </c>
      <c r="D41" s="231">
        <v>0</v>
      </c>
      <c r="E41" s="231">
        <v>0</v>
      </c>
      <c r="F41" s="231">
        <v>0</v>
      </c>
      <c r="G41" s="231">
        <v>0</v>
      </c>
      <c r="H41" s="231">
        <v>0</v>
      </c>
      <c r="I41" s="231">
        <v>0</v>
      </c>
      <c r="J41" s="231">
        <v>0</v>
      </c>
      <c r="K41" s="231">
        <v>0</v>
      </c>
      <c r="L41" s="231">
        <v>0</v>
      </c>
      <c r="M41" s="231">
        <v>0</v>
      </c>
    </row>
    <row r="42" ht="27.95" customHeight="1" spans="1:13">
      <c r="A42" s="233" t="s">
        <v>209</v>
      </c>
      <c r="B42" s="230">
        <v>4017.18</v>
      </c>
      <c r="C42" s="231">
        <v>4017.18</v>
      </c>
      <c r="D42" s="231">
        <v>0</v>
      </c>
      <c r="E42" s="231">
        <v>0</v>
      </c>
      <c r="F42" s="231">
        <v>0</v>
      </c>
      <c r="G42" s="231">
        <v>0</v>
      </c>
      <c r="H42" s="231">
        <v>0</v>
      </c>
      <c r="I42" s="231">
        <v>0</v>
      </c>
      <c r="J42" s="231">
        <v>0</v>
      </c>
      <c r="K42" s="231">
        <v>0</v>
      </c>
      <c r="L42" s="231">
        <v>0</v>
      </c>
      <c r="M42" s="231">
        <v>0</v>
      </c>
    </row>
    <row r="43" ht="27.95" customHeight="1" spans="1:13">
      <c r="A43" s="232" t="s">
        <v>210</v>
      </c>
      <c r="B43" s="230">
        <v>112.8</v>
      </c>
      <c r="C43" s="231">
        <v>112.8</v>
      </c>
      <c r="D43" s="231">
        <v>0</v>
      </c>
      <c r="E43" s="231">
        <v>0</v>
      </c>
      <c r="F43" s="231">
        <v>0</v>
      </c>
      <c r="G43" s="231">
        <v>0</v>
      </c>
      <c r="H43" s="231">
        <v>0</v>
      </c>
      <c r="I43" s="231">
        <v>0</v>
      </c>
      <c r="J43" s="231">
        <v>0</v>
      </c>
      <c r="K43" s="231">
        <v>0</v>
      </c>
      <c r="L43" s="231">
        <v>0</v>
      </c>
      <c r="M43" s="231">
        <v>0</v>
      </c>
    </row>
    <row r="44" ht="27.95" customHeight="1" spans="1:13">
      <c r="A44" s="234" t="s">
        <v>211</v>
      </c>
      <c r="B44" s="230">
        <v>50</v>
      </c>
      <c r="C44" s="231">
        <v>50</v>
      </c>
      <c r="D44" s="231">
        <v>0</v>
      </c>
      <c r="E44" s="231">
        <v>0</v>
      </c>
      <c r="F44" s="231">
        <v>0</v>
      </c>
      <c r="G44" s="231">
        <v>0</v>
      </c>
      <c r="H44" s="231">
        <v>0</v>
      </c>
      <c r="I44" s="231">
        <v>0</v>
      </c>
      <c r="J44" s="231">
        <v>0</v>
      </c>
      <c r="K44" s="231">
        <v>0</v>
      </c>
      <c r="L44" s="231">
        <v>0</v>
      </c>
      <c r="M44" s="231">
        <v>0</v>
      </c>
    </row>
    <row r="45" ht="27.95" customHeight="1" spans="1:13">
      <c r="A45" s="234" t="s">
        <v>212</v>
      </c>
      <c r="B45" s="230">
        <v>12</v>
      </c>
      <c r="C45" s="231">
        <v>12</v>
      </c>
      <c r="D45" s="231">
        <v>0</v>
      </c>
      <c r="E45" s="231">
        <v>0</v>
      </c>
      <c r="F45" s="231">
        <v>0</v>
      </c>
      <c r="G45" s="231">
        <v>0</v>
      </c>
      <c r="H45" s="231">
        <v>0</v>
      </c>
      <c r="I45" s="231">
        <v>0</v>
      </c>
      <c r="J45" s="231">
        <v>0</v>
      </c>
      <c r="K45" s="231">
        <v>0</v>
      </c>
      <c r="L45" s="231">
        <v>0</v>
      </c>
      <c r="M45" s="231">
        <v>0</v>
      </c>
    </row>
    <row r="46" ht="27.95" customHeight="1" spans="1:13">
      <c r="A46" s="234" t="s">
        <v>213</v>
      </c>
      <c r="B46" s="230">
        <v>90</v>
      </c>
      <c r="C46" s="231">
        <v>90</v>
      </c>
      <c r="D46" s="231">
        <v>0</v>
      </c>
      <c r="E46" s="231">
        <v>0</v>
      </c>
      <c r="F46" s="231">
        <v>0</v>
      </c>
      <c r="G46" s="231">
        <v>0</v>
      </c>
      <c r="H46" s="231">
        <v>0</v>
      </c>
      <c r="I46" s="231">
        <v>0</v>
      </c>
      <c r="J46" s="231">
        <v>0</v>
      </c>
      <c r="K46" s="231">
        <v>0</v>
      </c>
      <c r="L46" s="231">
        <v>0</v>
      </c>
      <c r="M46" s="231">
        <v>0</v>
      </c>
    </row>
    <row r="47" ht="27.95" customHeight="1" spans="1:13">
      <c r="A47" s="234" t="s">
        <v>214</v>
      </c>
      <c r="B47" s="230">
        <v>80</v>
      </c>
      <c r="C47" s="231">
        <v>80</v>
      </c>
      <c r="D47" s="231">
        <v>0</v>
      </c>
      <c r="E47" s="231">
        <v>0</v>
      </c>
      <c r="F47" s="231">
        <v>0</v>
      </c>
      <c r="G47" s="231">
        <v>0</v>
      </c>
      <c r="H47" s="231">
        <v>0</v>
      </c>
      <c r="I47" s="231">
        <v>0</v>
      </c>
      <c r="J47" s="231">
        <v>0</v>
      </c>
      <c r="K47" s="231">
        <v>0</v>
      </c>
      <c r="L47" s="231">
        <v>0</v>
      </c>
      <c r="M47" s="231">
        <v>0</v>
      </c>
    </row>
    <row r="48" ht="27.95" customHeight="1" spans="1:13">
      <c r="A48" s="234" t="s">
        <v>215</v>
      </c>
      <c r="B48" s="230">
        <v>230</v>
      </c>
      <c r="C48" s="231">
        <v>230</v>
      </c>
      <c r="D48" s="231">
        <v>0</v>
      </c>
      <c r="E48" s="231">
        <v>0</v>
      </c>
      <c r="F48" s="231">
        <v>0</v>
      </c>
      <c r="G48" s="231">
        <v>0</v>
      </c>
      <c r="H48" s="231">
        <v>0</v>
      </c>
      <c r="I48" s="231">
        <v>0</v>
      </c>
      <c r="J48" s="231">
        <v>0</v>
      </c>
      <c r="K48" s="231">
        <v>0</v>
      </c>
      <c r="L48" s="231">
        <v>0</v>
      </c>
      <c r="M48" s="231">
        <v>0</v>
      </c>
    </row>
    <row r="49" ht="27.95" customHeight="1" spans="1:13">
      <c r="A49" s="234" t="s">
        <v>216</v>
      </c>
      <c r="B49" s="230">
        <v>111.68</v>
      </c>
      <c r="C49" s="231">
        <v>111.68</v>
      </c>
      <c r="D49" s="231">
        <v>0</v>
      </c>
      <c r="E49" s="231">
        <v>0</v>
      </c>
      <c r="F49" s="231">
        <v>0</v>
      </c>
      <c r="G49" s="231">
        <v>0</v>
      </c>
      <c r="H49" s="231">
        <v>0</v>
      </c>
      <c r="I49" s="231">
        <v>0</v>
      </c>
      <c r="J49" s="231">
        <v>0</v>
      </c>
      <c r="K49" s="231">
        <v>0</v>
      </c>
      <c r="L49" s="231">
        <v>0</v>
      </c>
      <c r="M49" s="231">
        <v>0</v>
      </c>
    </row>
    <row r="50" ht="27.95" customHeight="1" spans="1:13">
      <c r="A50" s="234" t="s">
        <v>217</v>
      </c>
      <c r="B50" s="230">
        <v>130</v>
      </c>
      <c r="C50" s="231">
        <v>130</v>
      </c>
      <c r="D50" s="231">
        <v>0</v>
      </c>
      <c r="E50" s="231">
        <v>0</v>
      </c>
      <c r="F50" s="231">
        <v>0</v>
      </c>
      <c r="G50" s="231">
        <v>0</v>
      </c>
      <c r="H50" s="231">
        <v>0</v>
      </c>
      <c r="I50" s="231">
        <v>0</v>
      </c>
      <c r="J50" s="231">
        <v>0</v>
      </c>
      <c r="K50" s="231">
        <v>0</v>
      </c>
      <c r="L50" s="231">
        <v>0</v>
      </c>
      <c r="M50" s="231">
        <v>0</v>
      </c>
    </row>
    <row r="51" ht="27.95" customHeight="1" spans="1:13">
      <c r="A51" s="234" t="s">
        <v>218</v>
      </c>
      <c r="B51" s="230">
        <v>48</v>
      </c>
      <c r="C51" s="231">
        <v>48</v>
      </c>
      <c r="D51" s="231">
        <v>0</v>
      </c>
      <c r="E51" s="231">
        <v>0</v>
      </c>
      <c r="F51" s="231">
        <v>0</v>
      </c>
      <c r="G51" s="231">
        <v>0</v>
      </c>
      <c r="H51" s="231">
        <v>0</v>
      </c>
      <c r="I51" s="231">
        <v>0</v>
      </c>
      <c r="J51" s="231">
        <v>0</v>
      </c>
      <c r="K51" s="231">
        <v>0</v>
      </c>
      <c r="L51" s="231">
        <v>0</v>
      </c>
      <c r="M51" s="231">
        <v>0</v>
      </c>
    </row>
    <row r="52" ht="27.95" customHeight="1" spans="1:13">
      <c r="A52" s="234" t="s">
        <v>219</v>
      </c>
      <c r="B52" s="230">
        <v>66</v>
      </c>
      <c r="C52" s="231">
        <v>66</v>
      </c>
      <c r="D52" s="231">
        <v>0</v>
      </c>
      <c r="E52" s="231">
        <v>0</v>
      </c>
      <c r="F52" s="231">
        <v>0</v>
      </c>
      <c r="G52" s="231">
        <v>0</v>
      </c>
      <c r="H52" s="231">
        <v>0</v>
      </c>
      <c r="I52" s="231">
        <v>0</v>
      </c>
      <c r="J52" s="231">
        <v>0</v>
      </c>
      <c r="K52" s="231">
        <v>0</v>
      </c>
      <c r="L52" s="231">
        <v>0</v>
      </c>
      <c r="M52" s="231">
        <v>0</v>
      </c>
    </row>
    <row r="53" ht="27.95" customHeight="1" spans="1:13">
      <c r="A53" s="234" t="s">
        <v>220</v>
      </c>
      <c r="B53" s="230">
        <v>42.7</v>
      </c>
      <c r="C53" s="231">
        <v>42.7</v>
      </c>
      <c r="D53" s="231">
        <v>0</v>
      </c>
      <c r="E53" s="231">
        <v>0</v>
      </c>
      <c r="F53" s="231">
        <v>0</v>
      </c>
      <c r="G53" s="231">
        <v>0</v>
      </c>
      <c r="H53" s="231">
        <v>0</v>
      </c>
      <c r="I53" s="231">
        <v>0</v>
      </c>
      <c r="J53" s="231">
        <v>0</v>
      </c>
      <c r="K53" s="231">
        <v>0</v>
      </c>
      <c r="L53" s="231">
        <v>0</v>
      </c>
      <c r="M53" s="231">
        <v>0</v>
      </c>
    </row>
    <row r="54" ht="27.95" customHeight="1" spans="1:13">
      <c r="A54" s="234" t="s">
        <v>221</v>
      </c>
      <c r="B54" s="230">
        <v>34</v>
      </c>
      <c r="C54" s="231">
        <v>34</v>
      </c>
      <c r="D54" s="231">
        <v>0</v>
      </c>
      <c r="E54" s="231">
        <v>0</v>
      </c>
      <c r="F54" s="231">
        <v>0</v>
      </c>
      <c r="G54" s="231">
        <v>0</v>
      </c>
      <c r="H54" s="231">
        <v>0</v>
      </c>
      <c r="I54" s="231">
        <v>0</v>
      </c>
      <c r="J54" s="231">
        <v>0</v>
      </c>
      <c r="K54" s="231">
        <v>0</v>
      </c>
      <c r="L54" s="231">
        <v>0</v>
      </c>
      <c r="M54" s="231">
        <v>0</v>
      </c>
    </row>
    <row r="55" ht="27.95" customHeight="1" spans="1:13">
      <c r="A55" s="234" t="s">
        <v>222</v>
      </c>
      <c r="B55" s="230">
        <v>1972</v>
      </c>
      <c r="C55" s="231">
        <v>1972</v>
      </c>
      <c r="D55" s="231">
        <v>0</v>
      </c>
      <c r="E55" s="231">
        <v>0</v>
      </c>
      <c r="F55" s="231">
        <v>0</v>
      </c>
      <c r="G55" s="231">
        <v>0</v>
      </c>
      <c r="H55" s="231">
        <v>0</v>
      </c>
      <c r="I55" s="231">
        <v>0</v>
      </c>
      <c r="J55" s="231">
        <v>0</v>
      </c>
      <c r="K55" s="231">
        <v>0</v>
      </c>
      <c r="L55" s="231">
        <v>0</v>
      </c>
      <c r="M55" s="231">
        <v>0</v>
      </c>
    </row>
    <row r="56" ht="27.95" customHeight="1" spans="1:13">
      <c r="A56" s="234" t="s">
        <v>223</v>
      </c>
      <c r="B56" s="230">
        <v>49</v>
      </c>
      <c r="C56" s="231">
        <v>49</v>
      </c>
      <c r="D56" s="231">
        <v>0</v>
      </c>
      <c r="E56" s="231">
        <v>0</v>
      </c>
      <c r="F56" s="231">
        <v>0</v>
      </c>
      <c r="G56" s="231">
        <v>0</v>
      </c>
      <c r="H56" s="231">
        <v>0</v>
      </c>
      <c r="I56" s="231">
        <v>0</v>
      </c>
      <c r="J56" s="231">
        <v>0</v>
      </c>
      <c r="K56" s="231">
        <v>0</v>
      </c>
      <c r="L56" s="231">
        <v>0</v>
      </c>
      <c r="M56" s="231">
        <v>0</v>
      </c>
    </row>
    <row r="57" ht="27.95" customHeight="1" spans="1:13">
      <c r="A57" s="234" t="s">
        <v>224</v>
      </c>
      <c r="B57" s="230">
        <v>70</v>
      </c>
      <c r="C57" s="231">
        <v>70</v>
      </c>
      <c r="D57" s="231">
        <v>0</v>
      </c>
      <c r="E57" s="231">
        <v>0</v>
      </c>
      <c r="F57" s="231">
        <v>0</v>
      </c>
      <c r="G57" s="231">
        <v>0</v>
      </c>
      <c r="H57" s="231">
        <v>0</v>
      </c>
      <c r="I57" s="231">
        <v>0</v>
      </c>
      <c r="J57" s="231">
        <v>0</v>
      </c>
      <c r="K57" s="231">
        <v>0</v>
      </c>
      <c r="L57" s="231">
        <v>0</v>
      </c>
      <c r="M57" s="231">
        <v>0</v>
      </c>
    </row>
    <row r="58" ht="27.95" customHeight="1" spans="1:13">
      <c r="A58" s="234" t="s">
        <v>225</v>
      </c>
      <c r="B58" s="230">
        <v>10</v>
      </c>
      <c r="C58" s="231">
        <v>10</v>
      </c>
      <c r="D58" s="231">
        <v>0</v>
      </c>
      <c r="E58" s="231">
        <v>0</v>
      </c>
      <c r="F58" s="231">
        <v>0</v>
      </c>
      <c r="G58" s="231">
        <v>0</v>
      </c>
      <c r="H58" s="231">
        <v>0</v>
      </c>
      <c r="I58" s="231">
        <v>0</v>
      </c>
      <c r="J58" s="231">
        <v>0</v>
      </c>
      <c r="K58" s="231">
        <v>0</v>
      </c>
      <c r="L58" s="231">
        <v>0</v>
      </c>
      <c r="M58" s="231">
        <v>0</v>
      </c>
    </row>
    <row r="59" ht="27.95" customHeight="1" spans="1:13">
      <c r="A59" s="234" t="s">
        <v>226</v>
      </c>
      <c r="B59" s="230">
        <v>128</v>
      </c>
      <c r="C59" s="231">
        <v>128</v>
      </c>
      <c r="D59" s="231">
        <v>0</v>
      </c>
      <c r="E59" s="231">
        <v>0</v>
      </c>
      <c r="F59" s="231">
        <v>0</v>
      </c>
      <c r="G59" s="231">
        <v>0</v>
      </c>
      <c r="H59" s="231">
        <v>0</v>
      </c>
      <c r="I59" s="231">
        <v>0</v>
      </c>
      <c r="J59" s="231">
        <v>0</v>
      </c>
      <c r="K59" s="231">
        <v>0</v>
      </c>
      <c r="L59" s="231">
        <v>0</v>
      </c>
      <c r="M59" s="231">
        <v>0</v>
      </c>
    </row>
    <row r="60" ht="27.95" customHeight="1" spans="1:13">
      <c r="A60" s="234" t="s">
        <v>227</v>
      </c>
      <c r="B60" s="230">
        <v>20</v>
      </c>
      <c r="C60" s="231">
        <v>20</v>
      </c>
      <c r="D60" s="231">
        <v>0</v>
      </c>
      <c r="E60" s="231">
        <v>0</v>
      </c>
      <c r="F60" s="231">
        <v>0</v>
      </c>
      <c r="G60" s="231">
        <v>0</v>
      </c>
      <c r="H60" s="231">
        <v>0</v>
      </c>
      <c r="I60" s="231">
        <v>0</v>
      </c>
      <c r="J60" s="231">
        <v>0</v>
      </c>
      <c r="K60" s="231">
        <v>0</v>
      </c>
      <c r="L60" s="231">
        <v>0</v>
      </c>
      <c r="M60" s="231">
        <v>0</v>
      </c>
    </row>
    <row r="61" ht="27.95" customHeight="1" spans="1:13">
      <c r="A61" s="234" t="s">
        <v>228</v>
      </c>
      <c r="B61" s="230">
        <v>5</v>
      </c>
      <c r="C61" s="231">
        <v>5</v>
      </c>
      <c r="D61" s="231">
        <v>0</v>
      </c>
      <c r="E61" s="231">
        <v>0</v>
      </c>
      <c r="F61" s="231">
        <v>0</v>
      </c>
      <c r="G61" s="231">
        <v>0</v>
      </c>
      <c r="H61" s="231">
        <v>0</v>
      </c>
      <c r="I61" s="231">
        <v>0</v>
      </c>
      <c r="J61" s="231">
        <v>0</v>
      </c>
      <c r="K61" s="231">
        <v>0</v>
      </c>
      <c r="L61" s="231">
        <v>0</v>
      </c>
      <c r="M61" s="231">
        <v>0</v>
      </c>
    </row>
    <row r="62" ht="27.95" customHeight="1" spans="1:13">
      <c r="A62" s="234" t="s">
        <v>229</v>
      </c>
      <c r="B62" s="230">
        <v>33</v>
      </c>
      <c r="C62" s="231">
        <v>33</v>
      </c>
      <c r="D62" s="231">
        <v>0</v>
      </c>
      <c r="E62" s="231">
        <v>0</v>
      </c>
      <c r="F62" s="231">
        <v>0</v>
      </c>
      <c r="G62" s="231">
        <v>0</v>
      </c>
      <c r="H62" s="231">
        <v>0</v>
      </c>
      <c r="I62" s="231">
        <v>0</v>
      </c>
      <c r="J62" s="231">
        <v>0</v>
      </c>
      <c r="K62" s="231">
        <v>0</v>
      </c>
      <c r="L62" s="231">
        <v>0</v>
      </c>
      <c r="M62" s="231">
        <v>0</v>
      </c>
    </row>
    <row r="63" ht="27.95" customHeight="1" spans="1:13">
      <c r="A63" s="234" t="s">
        <v>230</v>
      </c>
      <c r="B63" s="230">
        <v>43</v>
      </c>
      <c r="C63" s="231">
        <v>43</v>
      </c>
      <c r="D63" s="231">
        <v>0</v>
      </c>
      <c r="E63" s="231">
        <v>0</v>
      </c>
      <c r="F63" s="231">
        <v>0</v>
      </c>
      <c r="G63" s="231">
        <v>0</v>
      </c>
      <c r="H63" s="231">
        <v>0</v>
      </c>
      <c r="I63" s="231">
        <v>0</v>
      </c>
      <c r="J63" s="231">
        <v>0</v>
      </c>
      <c r="K63" s="231">
        <v>0</v>
      </c>
      <c r="L63" s="231">
        <v>0</v>
      </c>
      <c r="M63" s="231">
        <v>0</v>
      </c>
    </row>
    <row r="64" ht="27.95" customHeight="1" spans="1:13">
      <c r="A64" s="234" t="s">
        <v>231</v>
      </c>
      <c r="B64" s="230">
        <v>25</v>
      </c>
      <c r="C64" s="231">
        <v>25</v>
      </c>
      <c r="D64" s="231">
        <v>0</v>
      </c>
      <c r="E64" s="231">
        <v>0</v>
      </c>
      <c r="F64" s="231">
        <v>0</v>
      </c>
      <c r="G64" s="231">
        <v>0</v>
      </c>
      <c r="H64" s="231">
        <v>0</v>
      </c>
      <c r="I64" s="231">
        <v>0</v>
      </c>
      <c r="J64" s="231">
        <v>0</v>
      </c>
      <c r="K64" s="231">
        <v>0</v>
      </c>
      <c r="L64" s="231">
        <v>0</v>
      </c>
      <c r="M64" s="231">
        <v>0</v>
      </c>
    </row>
    <row r="65" ht="27.95" customHeight="1" spans="1:13">
      <c r="A65" s="234" t="s">
        <v>232</v>
      </c>
      <c r="B65" s="230">
        <v>76</v>
      </c>
      <c r="C65" s="231">
        <v>76</v>
      </c>
      <c r="D65" s="231">
        <v>0</v>
      </c>
      <c r="E65" s="231">
        <v>0</v>
      </c>
      <c r="F65" s="231">
        <v>0</v>
      </c>
      <c r="G65" s="231">
        <v>0</v>
      </c>
      <c r="H65" s="231">
        <v>0</v>
      </c>
      <c r="I65" s="231">
        <v>0</v>
      </c>
      <c r="J65" s="231">
        <v>0</v>
      </c>
      <c r="K65" s="231">
        <v>0</v>
      </c>
      <c r="L65" s="231">
        <v>0</v>
      </c>
      <c r="M65" s="231">
        <v>0</v>
      </c>
    </row>
    <row r="66" ht="27.95" customHeight="1" spans="1:13">
      <c r="A66" s="234" t="s">
        <v>233</v>
      </c>
      <c r="B66" s="230">
        <v>86</v>
      </c>
      <c r="C66" s="231">
        <v>86</v>
      </c>
      <c r="D66" s="231">
        <v>0</v>
      </c>
      <c r="E66" s="231">
        <v>0</v>
      </c>
      <c r="F66" s="231">
        <v>0</v>
      </c>
      <c r="G66" s="231">
        <v>0</v>
      </c>
      <c r="H66" s="231">
        <v>0</v>
      </c>
      <c r="I66" s="231">
        <v>0</v>
      </c>
      <c r="J66" s="231">
        <v>0</v>
      </c>
      <c r="K66" s="231">
        <v>0</v>
      </c>
      <c r="L66" s="231">
        <v>0</v>
      </c>
      <c r="M66" s="231">
        <v>0</v>
      </c>
    </row>
    <row r="67" ht="27.95" customHeight="1" spans="1:13">
      <c r="A67" s="234" t="s">
        <v>234</v>
      </c>
      <c r="B67" s="230">
        <v>185</v>
      </c>
      <c r="C67" s="231">
        <v>185</v>
      </c>
      <c r="D67" s="231">
        <v>0</v>
      </c>
      <c r="E67" s="231">
        <v>0</v>
      </c>
      <c r="F67" s="231">
        <v>0</v>
      </c>
      <c r="G67" s="231">
        <v>0</v>
      </c>
      <c r="H67" s="231">
        <v>0</v>
      </c>
      <c r="I67" s="231">
        <v>0</v>
      </c>
      <c r="J67" s="231">
        <v>0</v>
      </c>
      <c r="K67" s="231">
        <v>0</v>
      </c>
      <c r="L67" s="231">
        <v>0</v>
      </c>
      <c r="M67" s="231">
        <v>0</v>
      </c>
    </row>
    <row r="68" ht="27.95" customHeight="1" spans="1:13">
      <c r="A68" s="234" t="s">
        <v>235</v>
      </c>
      <c r="B68" s="230">
        <v>200</v>
      </c>
      <c r="C68" s="231">
        <v>200</v>
      </c>
      <c r="D68" s="231">
        <v>0</v>
      </c>
      <c r="E68" s="231">
        <v>0</v>
      </c>
      <c r="F68" s="231">
        <v>0</v>
      </c>
      <c r="G68" s="231">
        <v>0</v>
      </c>
      <c r="H68" s="231">
        <v>0</v>
      </c>
      <c r="I68" s="231">
        <v>0</v>
      </c>
      <c r="J68" s="231">
        <v>0</v>
      </c>
      <c r="K68" s="231">
        <v>0</v>
      </c>
      <c r="L68" s="231">
        <v>0</v>
      </c>
      <c r="M68" s="231">
        <v>0</v>
      </c>
    </row>
    <row r="69" ht="27.95" customHeight="1" spans="1:13">
      <c r="A69" s="234" t="s">
        <v>236</v>
      </c>
      <c r="B69" s="230">
        <v>0</v>
      </c>
      <c r="C69" s="231">
        <v>0</v>
      </c>
      <c r="D69" s="231">
        <v>0</v>
      </c>
      <c r="E69" s="231">
        <v>0</v>
      </c>
      <c r="F69" s="231">
        <v>0</v>
      </c>
      <c r="G69" s="231">
        <v>0</v>
      </c>
      <c r="H69" s="231">
        <v>0</v>
      </c>
      <c r="I69" s="231">
        <v>0</v>
      </c>
      <c r="J69" s="231">
        <v>0</v>
      </c>
      <c r="K69" s="231">
        <v>0</v>
      </c>
      <c r="L69" s="231">
        <v>0</v>
      </c>
      <c r="M69" s="231">
        <v>0</v>
      </c>
    </row>
    <row r="70" ht="27.95" customHeight="1" spans="1:13">
      <c r="A70" s="234" t="s">
        <v>237</v>
      </c>
      <c r="B70" s="230">
        <v>37</v>
      </c>
      <c r="C70" s="231">
        <v>37</v>
      </c>
      <c r="D70" s="231">
        <v>0</v>
      </c>
      <c r="E70" s="231">
        <v>0</v>
      </c>
      <c r="F70" s="231">
        <v>0</v>
      </c>
      <c r="G70" s="231">
        <v>0</v>
      </c>
      <c r="H70" s="231">
        <v>0</v>
      </c>
      <c r="I70" s="231">
        <v>0</v>
      </c>
      <c r="J70" s="231">
        <v>0</v>
      </c>
      <c r="K70" s="231">
        <v>0</v>
      </c>
      <c r="L70" s="231">
        <v>0</v>
      </c>
      <c r="M70" s="231">
        <v>0</v>
      </c>
    </row>
    <row r="71" ht="27.95" customHeight="1" spans="1:13">
      <c r="A71" s="234" t="s">
        <v>238</v>
      </c>
      <c r="B71" s="230">
        <v>71</v>
      </c>
      <c r="C71" s="231">
        <v>71</v>
      </c>
      <c r="D71" s="231">
        <v>0</v>
      </c>
      <c r="E71" s="231">
        <v>0</v>
      </c>
      <c r="F71" s="231">
        <v>0</v>
      </c>
      <c r="G71" s="231">
        <v>0</v>
      </c>
      <c r="H71" s="231">
        <v>0</v>
      </c>
      <c r="I71" s="231">
        <v>0</v>
      </c>
      <c r="J71" s="231">
        <v>0</v>
      </c>
      <c r="K71" s="231">
        <v>0</v>
      </c>
      <c r="L71" s="231">
        <v>0</v>
      </c>
      <c r="M71" s="231">
        <v>0</v>
      </c>
    </row>
    <row r="72" ht="27.95" customHeight="1" spans="1:13">
      <c r="A72" s="232"/>
      <c r="B72" s="230">
        <v>0</v>
      </c>
      <c r="C72" s="231">
        <v>0</v>
      </c>
      <c r="D72" s="231">
        <v>0</v>
      </c>
      <c r="E72" s="231">
        <v>0</v>
      </c>
      <c r="F72" s="231">
        <v>0</v>
      </c>
      <c r="G72" s="231">
        <v>0</v>
      </c>
      <c r="H72" s="231">
        <v>0</v>
      </c>
      <c r="I72" s="231">
        <v>0</v>
      </c>
      <c r="J72" s="231">
        <v>0</v>
      </c>
      <c r="K72" s="231">
        <v>0</v>
      </c>
      <c r="L72" s="231">
        <v>0</v>
      </c>
      <c r="M72" s="231">
        <v>0</v>
      </c>
    </row>
    <row r="73" ht="27.95" customHeight="1" spans="1:13">
      <c r="A73" s="232"/>
      <c r="B73" s="230">
        <v>0</v>
      </c>
      <c r="C73" s="231">
        <v>0</v>
      </c>
      <c r="D73" s="231">
        <v>0</v>
      </c>
      <c r="E73" s="231">
        <v>0</v>
      </c>
      <c r="F73" s="231">
        <v>0</v>
      </c>
      <c r="G73" s="231">
        <v>0</v>
      </c>
      <c r="H73" s="231">
        <v>0</v>
      </c>
      <c r="I73" s="231">
        <v>0</v>
      </c>
      <c r="J73" s="231">
        <v>0</v>
      </c>
      <c r="K73" s="231">
        <v>0</v>
      </c>
      <c r="L73" s="231">
        <v>0</v>
      </c>
      <c r="M73" s="231">
        <v>0</v>
      </c>
    </row>
    <row r="74" ht="27.95" customHeight="1" spans="1:13">
      <c r="A74" s="233" t="s">
        <v>239</v>
      </c>
      <c r="B74" s="230">
        <v>497.51</v>
      </c>
      <c r="C74" s="231">
        <v>308.7418</v>
      </c>
      <c r="D74" s="231">
        <v>19.2109</v>
      </c>
      <c r="E74" s="231">
        <v>23.0321</v>
      </c>
      <c r="F74" s="231">
        <v>26.3558</v>
      </c>
      <c r="G74" s="231">
        <v>16.5179</v>
      </c>
      <c r="H74" s="231">
        <v>28.0107</v>
      </c>
      <c r="I74" s="231">
        <v>6.6712</v>
      </c>
      <c r="J74" s="231">
        <v>16.9638</v>
      </c>
      <c r="K74" s="231">
        <v>8.485</v>
      </c>
      <c r="L74" s="231">
        <v>23.3597</v>
      </c>
      <c r="M74" s="231">
        <v>20.1611</v>
      </c>
    </row>
    <row r="75" s="219" customFormat="1" ht="27.95" customHeight="1" spans="1:13">
      <c r="A75" s="234" t="s">
        <v>240</v>
      </c>
      <c r="B75" s="230">
        <v>35.5</v>
      </c>
      <c r="C75" s="231">
        <v>35.5</v>
      </c>
      <c r="D75" s="231">
        <v>0</v>
      </c>
      <c r="E75" s="231">
        <v>0</v>
      </c>
      <c r="F75" s="231">
        <v>0</v>
      </c>
      <c r="G75" s="231">
        <v>0</v>
      </c>
      <c r="H75" s="231">
        <v>0</v>
      </c>
      <c r="I75" s="231">
        <v>0</v>
      </c>
      <c r="J75" s="231">
        <v>0</v>
      </c>
      <c r="K75" s="231">
        <v>0</v>
      </c>
      <c r="L75" s="231">
        <v>0</v>
      </c>
      <c r="M75" s="231">
        <v>0</v>
      </c>
    </row>
    <row r="76" s="219" customFormat="1" ht="27.95" customHeight="1" spans="1:13">
      <c r="A76" s="234" t="s">
        <v>241</v>
      </c>
      <c r="B76" s="230">
        <v>370.22</v>
      </c>
      <c r="C76" s="231">
        <v>370.22</v>
      </c>
      <c r="D76" s="231">
        <v>0</v>
      </c>
      <c r="E76" s="231">
        <v>0</v>
      </c>
      <c r="F76" s="231">
        <v>0</v>
      </c>
      <c r="G76" s="231">
        <v>0</v>
      </c>
      <c r="H76" s="231">
        <v>0</v>
      </c>
      <c r="I76" s="231">
        <v>0</v>
      </c>
      <c r="J76" s="231">
        <v>0</v>
      </c>
      <c r="K76" s="231">
        <v>0</v>
      </c>
      <c r="L76" s="231">
        <v>0</v>
      </c>
      <c r="M76" s="231">
        <v>0</v>
      </c>
    </row>
    <row r="77" s="219" customFormat="1" ht="27.95" customHeight="1" spans="1:13">
      <c r="A77" s="234" t="s">
        <v>242</v>
      </c>
      <c r="B77" s="230">
        <v>0</v>
      </c>
      <c r="C77" s="231">
        <v>0</v>
      </c>
      <c r="D77" s="231">
        <v>0</v>
      </c>
      <c r="E77" s="231">
        <v>0</v>
      </c>
      <c r="F77" s="231">
        <v>0</v>
      </c>
      <c r="G77" s="231">
        <v>0</v>
      </c>
      <c r="H77" s="231">
        <v>0</v>
      </c>
      <c r="I77" s="231">
        <v>0</v>
      </c>
      <c r="J77" s="231">
        <v>0</v>
      </c>
      <c r="K77" s="231">
        <v>0</v>
      </c>
      <c r="L77" s="231">
        <v>0</v>
      </c>
      <c r="M77" s="231">
        <v>0</v>
      </c>
    </row>
    <row r="78" s="219" customFormat="1" ht="27.95" customHeight="1" spans="1:13">
      <c r="A78" s="234" t="s">
        <v>243</v>
      </c>
      <c r="B78" s="230">
        <v>2.64</v>
      </c>
      <c r="C78" s="231">
        <v>2.64</v>
      </c>
      <c r="D78" s="231">
        <v>0</v>
      </c>
      <c r="E78" s="231">
        <v>0</v>
      </c>
      <c r="F78" s="231">
        <v>0</v>
      </c>
      <c r="G78" s="231">
        <v>0</v>
      </c>
      <c r="H78" s="231">
        <v>0</v>
      </c>
      <c r="I78" s="231">
        <v>0</v>
      </c>
      <c r="J78" s="231">
        <v>0</v>
      </c>
      <c r="K78" s="231">
        <v>0</v>
      </c>
      <c r="L78" s="231">
        <v>0</v>
      </c>
      <c r="M78" s="231">
        <v>0</v>
      </c>
    </row>
    <row r="79" s="219" customFormat="1" ht="27.95" customHeight="1" spans="1:13">
      <c r="A79" s="234" t="s">
        <v>244</v>
      </c>
      <c r="B79" s="230">
        <v>99.9</v>
      </c>
      <c r="C79" s="231">
        <v>22.6779</v>
      </c>
      <c r="D79" s="231">
        <v>7.7147</v>
      </c>
      <c r="E79" s="231">
        <v>8.353</v>
      </c>
      <c r="F79" s="231">
        <v>5.4584</v>
      </c>
      <c r="G79" s="231">
        <v>5.7417</v>
      </c>
      <c r="H79" s="231">
        <v>16.3814</v>
      </c>
      <c r="I79" s="231">
        <v>0</v>
      </c>
      <c r="J79" s="231">
        <v>9.1126</v>
      </c>
      <c r="K79" s="231">
        <v>8.485</v>
      </c>
      <c r="L79" s="231">
        <v>6.5054</v>
      </c>
      <c r="M79" s="231">
        <v>9.4699</v>
      </c>
    </row>
    <row r="80" s="219" customFormat="1" ht="27.95" customHeight="1" spans="1:13">
      <c r="A80" s="234" t="s">
        <v>245</v>
      </c>
      <c r="B80" s="230">
        <v>35</v>
      </c>
      <c r="C80" s="231">
        <v>35</v>
      </c>
      <c r="D80" s="231">
        <v>0</v>
      </c>
      <c r="E80" s="231">
        <v>0</v>
      </c>
      <c r="F80" s="231">
        <v>0</v>
      </c>
      <c r="G80" s="231">
        <v>0</v>
      </c>
      <c r="H80" s="231">
        <v>0</v>
      </c>
      <c r="I80" s="231">
        <v>0</v>
      </c>
      <c r="J80" s="231">
        <v>0</v>
      </c>
      <c r="K80" s="231">
        <v>0</v>
      </c>
      <c r="L80" s="231">
        <v>0</v>
      </c>
      <c r="M80" s="231">
        <v>0</v>
      </c>
    </row>
    <row r="81" ht="27.95" customHeight="1" spans="1:13">
      <c r="A81" s="234" t="s">
        <v>246</v>
      </c>
      <c r="B81" s="230">
        <v>45</v>
      </c>
      <c r="C81" s="231">
        <v>0</v>
      </c>
      <c r="D81" s="231">
        <v>3.74</v>
      </c>
      <c r="E81" s="231">
        <v>10.28</v>
      </c>
      <c r="F81" s="231">
        <v>7.53</v>
      </c>
      <c r="G81" s="231">
        <v>3.02</v>
      </c>
      <c r="H81" s="231">
        <v>2.24</v>
      </c>
      <c r="I81" s="231">
        <v>1.26</v>
      </c>
      <c r="J81" s="231">
        <v>2.24</v>
      </c>
      <c r="K81" s="231">
        <v>0</v>
      </c>
      <c r="L81" s="231">
        <v>9.61</v>
      </c>
      <c r="M81" s="231">
        <v>5.08</v>
      </c>
    </row>
    <row r="82" ht="27.95" customHeight="1" spans="1:13">
      <c r="A82" s="234" t="s">
        <v>247</v>
      </c>
      <c r="B82" s="230">
        <v>20</v>
      </c>
      <c r="C82" s="231">
        <v>20</v>
      </c>
      <c r="D82" s="231">
        <v>0</v>
      </c>
      <c r="E82" s="231">
        <v>0</v>
      </c>
      <c r="F82" s="231">
        <v>0</v>
      </c>
      <c r="G82" s="231">
        <v>0</v>
      </c>
      <c r="H82" s="231">
        <v>0</v>
      </c>
      <c r="I82" s="231">
        <v>0</v>
      </c>
      <c r="J82" s="231">
        <v>0</v>
      </c>
      <c r="K82" s="231">
        <v>0</v>
      </c>
      <c r="L82" s="231">
        <v>0</v>
      </c>
      <c r="M82" s="231">
        <v>0</v>
      </c>
    </row>
    <row r="83" ht="27.95" customHeight="1" spans="1:13">
      <c r="A83" s="234" t="s">
        <v>248</v>
      </c>
      <c r="B83" s="230">
        <v>35</v>
      </c>
      <c r="C83" s="231">
        <v>35</v>
      </c>
      <c r="D83" s="231">
        <v>0</v>
      </c>
      <c r="E83" s="231">
        <v>0</v>
      </c>
      <c r="F83" s="231">
        <v>0</v>
      </c>
      <c r="G83" s="231">
        <v>0</v>
      </c>
      <c r="H83" s="231">
        <v>0</v>
      </c>
      <c r="I83" s="231">
        <v>0</v>
      </c>
      <c r="J83" s="231">
        <v>0</v>
      </c>
      <c r="K83" s="231">
        <v>0</v>
      </c>
      <c r="L83" s="231">
        <v>0</v>
      </c>
      <c r="M83" s="231">
        <v>0</v>
      </c>
    </row>
    <row r="84" ht="27.95" customHeight="1" spans="1:13">
      <c r="A84" s="234" t="s">
        <v>249</v>
      </c>
      <c r="B84" s="230">
        <v>-324</v>
      </c>
      <c r="C84" s="231">
        <v>-324</v>
      </c>
      <c r="D84" s="231">
        <v>0</v>
      </c>
      <c r="E84" s="231">
        <v>0</v>
      </c>
      <c r="F84" s="231">
        <v>0</v>
      </c>
      <c r="G84" s="231">
        <v>0</v>
      </c>
      <c r="H84" s="231">
        <v>0</v>
      </c>
      <c r="I84" s="231">
        <v>0</v>
      </c>
      <c r="J84" s="231">
        <v>0</v>
      </c>
      <c r="K84" s="231">
        <v>0</v>
      </c>
      <c r="L84" s="231">
        <v>0</v>
      </c>
      <c r="M84" s="231">
        <v>0</v>
      </c>
    </row>
    <row r="85" ht="27.95" customHeight="1" spans="1:13">
      <c r="A85" s="234" t="s">
        <v>250</v>
      </c>
      <c r="B85" s="230">
        <v>133.05</v>
      </c>
      <c r="C85" s="231">
        <v>66.5039</v>
      </c>
      <c r="D85" s="231">
        <v>7.7562</v>
      </c>
      <c r="E85" s="231">
        <v>4.3991</v>
      </c>
      <c r="F85" s="231">
        <v>13.3674</v>
      </c>
      <c r="G85" s="231">
        <v>7.7562</v>
      </c>
      <c r="H85" s="231">
        <v>9.3893</v>
      </c>
      <c r="I85" s="231">
        <v>5.4112</v>
      </c>
      <c r="J85" s="231">
        <v>5.6112</v>
      </c>
      <c r="K85" s="231">
        <v>0</v>
      </c>
      <c r="L85" s="231">
        <v>7.2443</v>
      </c>
      <c r="M85" s="231">
        <v>5.6112</v>
      </c>
    </row>
    <row r="86" ht="27.95" customHeight="1" spans="1:13">
      <c r="A86" s="234" t="s">
        <v>251</v>
      </c>
      <c r="B86" s="230">
        <v>45.2</v>
      </c>
      <c r="C86" s="231">
        <v>45.2</v>
      </c>
      <c r="D86" s="231">
        <v>0</v>
      </c>
      <c r="E86" s="231">
        <v>0</v>
      </c>
      <c r="F86" s="231">
        <v>0</v>
      </c>
      <c r="G86" s="231">
        <v>0</v>
      </c>
      <c r="H86" s="231">
        <v>0</v>
      </c>
      <c r="I86" s="231">
        <v>0</v>
      </c>
      <c r="J86" s="231">
        <v>0</v>
      </c>
      <c r="K86" s="231">
        <v>0</v>
      </c>
      <c r="L86" s="231">
        <v>0</v>
      </c>
      <c r="M86" s="231">
        <v>0</v>
      </c>
    </row>
    <row r="87" ht="27.95" customHeight="1" spans="1:13">
      <c r="A87" s="232"/>
      <c r="B87" s="230">
        <v>0</v>
      </c>
      <c r="C87" s="231">
        <v>0</v>
      </c>
      <c r="D87" s="231">
        <v>0</v>
      </c>
      <c r="E87" s="231">
        <v>0</v>
      </c>
      <c r="F87" s="231">
        <v>0</v>
      </c>
      <c r="G87" s="231">
        <v>0</v>
      </c>
      <c r="H87" s="231">
        <v>0</v>
      </c>
      <c r="I87" s="231">
        <v>0</v>
      </c>
      <c r="J87" s="231">
        <v>0</v>
      </c>
      <c r="K87" s="231">
        <v>0</v>
      </c>
      <c r="L87" s="231">
        <v>0</v>
      </c>
      <c r="M87" s="231">
        <v>0</v>
      </c>
    </row>
    <row r="88" ht="27.95" customHeight="1" spans="1:13">
      <c r="A88" s="232"/>
      <c r="B88" s="230">
        <v>0</v>
      </c>
      <c r="C88" s="231">
        <v>0</v>
      </c>
      <c r="D88" s="231">
        <v>0</v>
      </c>
      <c r="E88" s="231">
        <v>0</v>
      </c>
      <c r="F88" s="231">
        <v>0</v>
      </c>
      <c r="G88" s="231">
        <v>0</v>
      </c>
      <c r="H88" s="231">
        <v>0</v>
      </c>
      <c r="I88" s="231">
        <v>0</v>
      </c>
      <c r="J88" s="231">
        <v>0</v>
      </c>
      <c r="K88" s="231">
        <v>0</v>
      </c>
      <c r="L88" s="231">
        <v>0</v>
      </c>
      <c r="M88" s="231">
        <v>0</v>
      </c>
    </row>
    <row r="89" ht="27.95" customHeight="1" spans="1:13">
      <c r="A89" s="233" t="s">
        <v>252</v>
      </c>
      <c r="B89" s="230">
        <v>49.1</v>
      </c>
      <c r="C89" s="231">
        <v>49.1</v>
      </c>
      <c r="D89" s="231">
        <v>0</v>
      </c>
      <c r="E89" s="231">
        <v>0</v>
      </c>
      <c r="F89" s="231">
        <v>0</v>
      </c>
      <c r="G89" s="231">
        <v>0</v>
      </c>
      <c r="H89" s="231">
        <v>0</v>
      </c>
      <c r="I89" s="231">
        <v>0</v>
      </c>
      <c r="J89" s="231">
        <v>0</v>
      </c>
      <c r="K89" s="231">
        <v>0</v>
      </c>
      <c r="L89" s="231">
        <v>0</v>
      </c>
      <c r="M89" s="231">
        <v>0</v>
      </c>
    </row>
    <row r="90" ht="27.95" customHeight="1" spans="1:13">
      <c r="A90" s="232" t="s">
        <v>253</v>
      </c>
      <c r="B90" s="230">
        <v>49.1</v>
      </c>
      <c r="C90" s="231">
        <v>49.1</v>
      </c>
      <c r="D90" s="231">
        <v>0</v>
      </c>
      <c r="E90" s="231">
        <v>0</v>
      </c>
      <c r="F90" s="231">
        <v>0</v>
      </c>
      <c r="G90" s="231">
        <v>0</v>
      </c>
      <c r="H90" s="231">
        <v>0</v>
      </c>
      <c r="I90" s="231">
        <v>0</v>
      </c>
      <c r="J90" s="231">
        <v>0</v>
      </c>
      <c r="K90" s="231">
        <v>0</v>
      </c>
      <c r="L90" s="231">
        <v>0</v>
      </c>
      <c r="M90" s="231">
        <v>0</v>
      </c>
    </row>
    <row r="91" ht="27.95" customHeight="1" spans="1:13">
      <c r="A91" s="232"/>
      <c r="B91" s="230">
        <v>0</v>
      </c>
      <c r="C91" s="231">
        <v>0</v>
      </c>
      <c r="D91" s="231">
        <v>0</v>
      </c>
      <c r="E91" s="231">
        <v>0</v>
      </c>
      <c r="F91" s="231">
        <v>0</v>
      </c>
      <c r="G91" s="231">
        <v>0</v>
      </c>
      <c r="H91" s="231">
        <v>0</v>
      </c>
      <c r="I91" s="231">
        <v>0</v>
      </c>
      <c r="J91" s="231">
        <v>0</v>
      </c>
      <c r="K91" s="231">
        <v>0</v>
      </c>
      <c r="L91" s="231">
        <v>0</v>
      </c>
      <c r="M91" s="231">
        <v>0</v>
      </c>
    </row>
    <row r="92" ht="27.95" customHeight="1" spans="1:13">
      <c r="A92" s="232"/>
      <c r="B92" s="230">
        <v>0</v>
      </c>
      <c r="C92" s="231">
        <v>0</v>
      </c>
      <c r="D92" s="231">
        <v>0</v>
      </c>
      <c r="E92" s="231">
        <v>0</v>
      </c>
      <c r="F92" s="231">
        <v>0</v>
      </c>
      <c r="G92" s="231">
        <v>0</v>
      </c>
      <c r="H92" s="231">
        <v>0</v>
      </c>
      <c r="I92" s="231">
        <v>0</v>
      </c>
      <c r="J92" s="231">
        <v>0</v>
      </c>
      <c r="K92" s="231">
        <v>0</v>
      </c>
      <c r="L92" s="231">
        <v>0</v>
      </c>
      <c r="M92" s="231">
        <v>0</v>
      </c>
    </row>
    <row r="93" ht="27.95" customHeight="1" spans="1:13">
      <c r="A93" s="233" t="s">
        <v>254</v>
      </c>
      <c r="B93" s="230">
        <v>20520.32</v>
      </c>
      <c r="C93" s="231">
        <v>7979.772</v>
      </c>
      <c r="D93" s="231">
        <v>1169.67</v>
      </c>
      <c r="E93" s="231">
        <v>1247.876</v>
      </c>
      <c r="F93" s="231">
        <v>985.372</v>
      </c>
      <c r="G93" s="231">
        <v>1768.42</v>
      </c>
      <c r="H93" s="231">
        <v>2099.172</v>
      </c>
      <c r="I93" s="231">
        <v>1030.63</v>
      </c>
      <c r="J93" s="231">
        <v>819.44</v>
      </c>
      <c r="K93" s="231">
        <v>848.624</v>
      </c>
      <c r="L93" s="231">
        <v>969.676</v>
      </c>
      <c r="M93" s="231">
        <v>1601.668</v>
      </c>
    </row>
    <row r="94" s="219" customFormat="1" ht="27.95" customHeight="1" spans="1:13">
      <c r="A94" s="234" t="s">
        <v>255</v>
      </c>
      <c r="B94" s="230">
        <v>3882.73</v>
      </c>
      <c r="C94" s="231">
        <v>1039.192</v>
      </c>
      <c r="D94" s="231">
        <v>246.62</v>
      </c>
      <c r="E94" s="231">
        <v>265.526</v>
      </c>
      <c r="F94" s="231">
        <v>248.972</v>
      </c>
      <c r="G94" s="231">
        <v>419.15</v>
      </c>
      <c r="H94" s="231">
        <v>463.752</v>
      </c>
      <c r="I94" s="231">
        <v>301.16</v>
      </c>
      <c r="J94" s="231">
        <v>183.34</v>
      </c>
      <c r="K94" s="231">
        <v>183.924</v>
      </c>
      <c r="L94" s="231">
        <v>195.076</v>
      </c>
      <c r="M94" s="231">
        <v>336.018</v>
      </c>
    </row>
    <row r="95" s="219" customFormat="1" ht="27.95" customHeight="1" spans="1:13">
      <c r="A95" s="234" t="s">
        <v>256</v>
      </c>
      <c r="B95" s="230">
        <v>3657</v>
      </c>
      <c r="C95" s="231">
        <v>745</v>
      </c>
      <c r="D95" s="231">
        <v>215.2</v>
      </c>
      <c r="E95" s="231">
        <v>285.6</v>
      </c>
      <c r="F95" s="231">
        <v>248</v>
      </c>
      <c r="G95" s="231">
        <v>435.2</v>
      </c>
      <c r="H95" s="231">
        <v>539.2</v>
      </c>
      <c r="I95" s="231">
        <v>227.2</v>
      </c>
      <c r="J95" s="231">
        <v>207.2</v>
      </c>
      <c r="K95" s="231">
        <v>189.6</v>
      </c>
      <c r="L95" s="231">
        <v>213.6</v>
      </c>
      <c r="M95" s="231">
        <v>351.2</v>
      </c>
    </row>
    <row r="96" s="219" customFormat="1" ht="27.95" customHeight="1" spans="1:13">
      <c r="A96" s="234" t="s">
        <v>257</v>
      </c>
      <c r="B96" s="230">
        <v>3260</v>
      </c>
      <c r="C96" s="231">
        <v>746</v>
      </c>
      <c r="D96" s="231">
        <v>188</v>
      </c>
      <c r="E96" s="231">
        <v>241</v>
      </c>
      <c r="F96" s="231">
        <v>209</v>
      </c>
      <c r="G96" s="231">
        <v>372</v>
      </c>
      <c r="H96" s="231">
        <v>474</v>
      </c>
      <c r="I96" s="231">
        <v>197</v>
      </c>
      <c r="J96" s="231">
        <v>184</v>
      </c>
      <c r="K96" s="231">
        <v>165</v>
      </c>
      <c r="L96" s="231">
        <v>181</v>
      </c>
      <c r="M96" s="231">
        <v>303</v>
      </c>
    </row>
    <row r="97" s="219" customFormat="1" ht="27.95" customHeight="1" spans="1:13">
      <c r="A97" s="234" t="s">
        <v>258</v>
      </c>
      <c r="B97" s="230">
        <v>3936</v>
      </c>
      <c r="C97" s="231">
        <v>3936</v>
      </c>
      <c r="D97" s="231">
        <v>0</v>
      </c>
      <c r="E97" s="231">
        <v>0</v>
      </c>
      <c r="F97" s="231">
        <v>0</v>
      </c>
      <c r="G97" s="231">
        <v>0</v>
      </c>
      <c r="H97" s="231">
        <v>0</v>
      </c>
      <c r="I97" s="231">
        <v>0</v>
      </c>
      <c r="J97" s="231">
        <v>0</v>
      </c>
      <c r="K97" s="231">
        <v>0</v>
      </c>
      <c r="L97" s="231">
        <v>0</v>
      </c>
      <c r="M97" s="231">
        <v>0</v>
      </c>
    </row>
    <row r="98" s="219" customFormat="1" ht="27.95" customHeight="1" spans="1:13">
      <c r="A98" s="234" t="s">
        <v>259</v>
      </c>
      <c r="B98" s="230">
        <v>2465.79</v>
      </c>
      <c r="C98" s="231">
        <v>31.78</v>
      </c>
      <c r="D98" s="231">
        <v>361.85</v>
      </c>
      <c r="E98" s="231">
        <v>227.75</v>
      </c>
      <c r="F98" s="231">
        <v>151.4</v>
      </c>
      <c r="G98" s="231">
        <v>307.07</v>
      </c>
      <c r="H98" s="231">
        <v>283.22</v>
      </c>
      <c r="I98" s="231">
        <v>216.27</v>
      </c>
      <c r="J98" s="231">
        <v>133.9</v>
      </c>
      <c r="K98" s="231">
        <v>202.1</v>
      </c>
      <c r="L98" s="231">
        <v>221</v>
      </c>
      <c r="M98" s="231">
        <v>329.45</v>
      </c>
    </row>
    <row r="99" s="219" customFormat="1" ht="27.95" customHeight="1" spans="1:13">
      <c r="A99" s="234" t="s">
        <v>260</v>
      </c>
      <c r="B99" s="230">
        <v>288.5</v>
      </c>
      <c r="C99" s="231">
        <v>288.5</v>
      </c>
      <c r="D99" s="231">
        <v>0</v>
      </c>
      <c r="E99" s="231">
        <v>0</v>
      </c>
      <c r="F99" s="231">
        <v>0</v>
      </c>
      <c r="G99" s="231">
        <v>0</v>
      </c>
      <c r="H99" s="231">
        <v>0</v>
      </c>
      <c r="I99" s="231">
        <v>0</v>
      </c>
      <c r="J99" s="231">
        <v>0</v>
      </c>
      <c r="K99" s="231">
        <v>0</v>
      </c>
      <c r="L99" s="231">
        <v>0</v>
      </c>
      <c r="M99" s="231">
        <v>0</v>
      </c>
    </row>
    <row r="100" s="219" customFormat="1" ht="27.95" customHeight="1" spans="1:13">
      <c r="A100" s="234" t="s">
        <v>261</v>
      </c>
      <c r="B100" s="230">
        <v>53</v>
      </c>
      <c r="C100" s="231">
        <v>53</v>
      </c>
      <c r="D100" s="231">
        <v>0</v>
      </c>
      <c r="E100" s="231">
        <v>0</v>
      </c>
      <c r="F100" s="231">
        <v>0</v>
      </c>
      <c r="G100" s="231">
        <v>0</v>
      </c>
      <c r="H100" s="231">
        <v>0</v>
      </c>
      <c r="I100" s="231">
        <v>0</v>
      </c>
      <c r="J100" s="231">
        <v>0</v>
      </c>
      <c r="K100" s="231">
        <v>0</v>
      </c>
      <c r="L100" s="231">
        <v>0</v>
      </c>
      <c r="M100" s="231">
        <v>0</v>
      </c>
    </row>
    <row r="101" s="219" customFormat="1" ht="27.95" customHeight="1" spans="1:13">
      <c r="A101" s="234" t="s">
        <v>262</v>
      </c>
      <c r="B101" s="230">
        <v>179.5</v>
      </c>
      <c r="C101" s="231">
        <v>179.5</v>
      </c>
      <c r="D101" s="231">
        <v>0</v>
      </c>
      <c r="E101" s="231">
        <v>0</v>
      </c>
      <c r="F101" s="231">
        <v>0</v>
      </c>
      <c r="G101" s="231">
        <v>0</v>
      </c>
      <c r="H101" s="231">
        <v>0</v>
      </c>
      <c r="I101" s="231">
        <v>0</v>
      </c>
      <c r="J101" s="231">
        <v>0</v>
      </c>
      <c r="K101" s="231">
        <v>0</v>
      </c>
      <c r="L101" s="231">
        <v>0</v>
      </c>
      <c r="M101" s="231">
        <v>0</v>
      </c>
    </row>
    <row r="102" s="219" customFormat="1" ht="27.95" customHeight="1" spans="1:13">
      <c r="A102" s="234" t="s">
        <v>263</v>
      </c>
      <c r="B102" s="230">
        <v>65.6</v>
      </c>
      <c r="C102" s="231">
        <v>65.6</v>
      </c>
      <c r="D102" s="231">
        <v>0</v>
      </c>
      <c r="E102" s="231">
        <v>0</v>
      </c>
      <c r="F102" s="231">
        <v>0</v>
      </c>
      <c r="G102" s="231">
        <v>0</v>
      </c>
      <c r="H102" s="231">
        <v>0</v>
      </c>
      <c r="I102" s="231">
        <v>0</v>
      </c>
      <c r="J102" s="231">
        <v>0</v>
      </c>
      <c r="K102" s="231">
        <v>0</v>
      </c>
      <c r="L102" s="231">
        <v>0</v>
      </c>
      <c r="M102" s="231">
        <v>0</v>
      </c>
    </row>
    <row r="103" s="219" customFormat="1" ht="27.95" customHeight="1" spans="1:13">
      <c r="A103" s="234" t="s">
        <v>264</v>
      </c>
      <c r="B103" s="230">
        <v>190</v>
      </c>
      <c r="C103" s="231">
        <v>190</v>
      </c>
      <c r="D103" s="231">
        <v>0</v>
      </c>
      <c r="E103" s="231">
        <v>0</v>
      </c>
      <c r="F103" s="231">
        <v>0</v>
      </c>
      <c r="G103" s="231">
        <v>0</v>
      </c>
      <c r="H103" s="231">
        <v>0</v>
      </c>
      <c r="I103" s="231">
        <v>0</v>
      </c>
      <c r="J103" s="231">
        <v>0</v>
      </c>
      <c r="K103" s="231">
        <v>0</v>
      </c>
      <c r="L103" s="231">
        <v>0</v>
      </c>
      <c r="M103" s="231">
        <v>0</v>
      </c>
    </row>
    <row r="104" s="219" customFormat="1" ht="27.95" customHeight="1" spans="1:13">
      <c r="A104" s="234" t="s">
        <v>265</v>
      </c>
      <c r="B104" s="230">
        <v>21</v>
      </c>
      <c r="C104" s="231">
        <v>21</v>
      </c>
      <c r="D104" s="231">
        <v>0</v>
      </c>
      <c r="E104" s="231">
        <v>0</v>
      </c>
      <c r="F104" s="231">
        <v>0</v>
      </c>
      <c r="G104" s="231">
        <v>0</v>
      </c>
      <c r="H104" s="231">
        <v>0</v>
      </c>
      <c r="I104" s="231">
        <v>0</v>
      </c>
      <c r="J104" s="231">
        <v>0</v>
      </c>
      <c r="K104" s="231">
        <v>0</v>
      </c>
      <c r="L104" s="231">
        <v>0</v>
      </c>
      <c r="M104" s="231">
        <v>0</v>
      </c>
    </row>
    <row r="105" s="219" customFormat="1" ht="27.95" customHeight="1" spans="1:13">
      <c r="A105" s="234" t="s">
        <v>266</v>
      </c>
      <c r="B105" s="230">
        <v>16</v>
      </c>
      <c r="C105" s="231">
        <v>16</v>
      </c>
      <c r="D105" s="231">
        <v>0</v>
      </c>
      <c r="E105" s="231">
        <v>0</v>
      </c>
      <c r="F105" s="231">
        <v>0</v>
      </c>
      <c r="G105" s="231">
        <v>0</v>
      </c>
      <c r="H105" s="231">
        <v>0</v>
      </c>
      <c r="I105" s="231">
        <v>0</v>
      </c>
      <c r="J105" s="231">
        <v>0</v>
      </c>
      <c r="K105" s="231">
        <v>0</v>
      </c>
      <c r="L105" s="231">
        <v>0</v>
      </c>
      <c r="M105" s="231">
        <v>0</v>
      </c>
    </row>
    <row r="106" ht="27.95" customHeight="1" spans="1:13">
      <c r="A106" s="234" t="s">
        <v>267</v>
      </c>
      <c r="B106" s="230">
        <v>118.2</v>
      </c>
      <c r="C106" s="231">
        <v>118.2</v>
      </c>
      <c r="D106" s="231">
        <v>0</v>
      </c>
      <c r="E106" s="231">
        <v>0</v>
      </c>
      <c r="F106" s="231">
        <v>0</v>
      </c>
      <c r="G106" s="231">
        <v>0</v>
      </c>
      <c r="H106" s="231">
        <v>0</v>
      </c>
      <c r="I106" s="231">
        <v>0</v>
      </c>
      <c r="J106" s="231">
        <v>0</v>
      </c>
      <c r="K106" s="231">
        <v>0</v>
      </c>
      <c r="L106" s="231">
        <v>0</v>
      </c>
      <c r="M106" s="231">
        <v>0</v>
      </c>
    </row>
    <row r="107" ht="27.95" customHeight="1" spans="1:13">
      <c r="A107" s="234" t="s">
        <v>268</v>
      </c>
      <c r="B107" s="230">
        <v>134</v>
      </c>
      <c r="C107" s="231">
        <v>134</v>
      </c>
      <c r="D107" s="231">
        <v>0</v>
      </c>
      <c r="E107" s="231">
        <v>0</v>
      </c>
      <c r="F107" s="231">
        <v>0</v>
      </c>
      <c r="G107" s="231">
        <v>0</v>
      </c>
      <c r="H107" s="231">
        <v>0</v>
      </c>
      <c r="I107" s="231">
        <v>0</v>
      </c>
      <c r="J107" s="231">
        <v>0</v>
      </c>
      <c r="K107" s="231">
        <v>0</v>
      </c>
      <c r="L107" s="231">
        <v>0</v>
      </c>
      <c r="M107" s="231">
        <v>0</v>
      </c>
    </row>
    <row r="108" ht="27.95" customHeight="1" spans="1:13">
      <c r="A108" s="234" t="s">
        <v>269</v>
      </c>
      <c r="B108" s="230">
        <v>709</v>
      </c>
      <c r="C108" s="231">
        <v>84</v>
      </c>
      <c r="D108" s="231">
        <v>70</v>
      </c>
      <c r="E108" s="231">
        <v>102</v>
      </c>
      <c r="F108" s="231">
        <v>35</v>
      </c>
      <c r="G108" s="231">
        <v>51</v>
      </c>
      <c r="H108" s="231">
        <v>105</v>
      </c>
      <c r="I108" s="231">
        <v>16</v>
      </c>
      <c r="J108" s="231">
        <v>19</v>
      </c>
      <c r="K108" s="231">
        <v>26</v>
      </c>
      <c r="L108" s="231">
        <v>73</v>
      </c>
      <c r="M108" s="231">
        <v>128</v>
      </c>
    </row>
    <row r="109" ht="27.95" customHeight="1" spans="1:13">
      <c r="A109" s="234" t="s">
        <v>270</v>
      </c>
      <c r="B109" s="230">
        <v>5</v>
      </c>
      <c r="C109" s="231">
        <v>5</v>
      </c>
      <c r="D109" s="231">
        <v>0</v>
      </c>
      <c r="E109" s="231">
        <v>0</v>
      </c>
      <c r="F109" s="231">
        <v>0</v>
      </c>
      <c r="G109" s="231">
        <v>0</v>
      </c>
      <c r="H109" s="231">
        <v>0</v>
      </c>
      <c r="I109" s="231">
        <v>0</v>
      </c>
      <c r="J109" s="231">
        <v>0</v>
      </c>
      <c r="K109" s="231">
        <v>0</v>
      </c>
      <c r="L109" s="231">
        <v>0</v>
      </c>
      <c r="M109" s="231">
        <v>0</v>
      </c>
    </row>
    <row r="110" ht="27.95" customHeight="1" spans="1:13">
      <c r="A110" s="234" t="s">
        <v>271</v>
      </c>
      <c r="B110" s="230">
        <v>1539</v>
      </c>
      <c r="C110" s="231">
        <v>327</v>
      </c>
      <c r="D110" s="231">
        <v>88</v>
      </c>
      <c r="E110" s="231">
        <v>126</v>
      </c>
      <c r="F110" s="231">
        <v>93</v>
      </c>
      <c r="G110" s="231">
        <v>184</v>
      </c>
      <c r="H110" s="231">
        <v>234</v>
      </c>
      <c r="I110" s="231">
        <v>73</v>
      </c>
      <c r="J110" s="231">
        <v>92</v>
      </c>
      <c r="K110" s="231">
        <v>82</v>
      </c>
      <c r="L110" s="231">
        <v>86</v>
      </c>
      <c r="M110" s="231">
        <v>154</v>
      </c>
    </row>
    <row r="111" ht="27.95" customHeight="1" spans="1:13">
      <c r="A111" s="232"/>
      <c r="B111" s="230">
        <v>0</v>
      </c>
      <c r="C111" s="231">
        <v>0</v>
      </c>
      <c r="D111" s="231">
        <v>0</v>
      </c>
      <c r="E111" s="231">
        <v>0</v>
      </c>
      <c r="F111" s="231">
        <v>0</v>
      </c>
      <c r="G111" s="231">
        <v>0</v>
      </c>
      <c r="H111" s="231">
        <v>0</v>
      </c>
      <c r="I111" s="231">
        <v>0</v>
      </c>
      <c r="J111" s="231">
        <v>0</v>
      </c>
      <c r="K111" s="231">
        <v>0</v>
      </c>
      <c r="L111" s="231">
        <v>0</v>
      </c>
      <c r="M111" s="231">
        <v>0</v>
      </c>
    </row>
    <row r="112" ht="27.95" customHeight="1" spans="1:13">
      <c r="A112" s="232"/>
      <c r="B112" s="230">
        <v>0</v>
      </c>
      <c r="C112" s="231">
        <v>0</v>
      </c>
      <c r="D112" s="231">
        <v>0</v>
      </c>
      <c r="E112" s="231">
        <v>0</v>
      </c>
      <c r="F112" s="231">
        <v>0</v>
      </c>
      <c r="G112" s="231">
        <v>0</v>
      </c>
      <c r="H112" s="231">
        <v>0</v>
      </c>
      <c r="I112" s="231">
        <v>0</v>
      </c>
      <c r="J112" s="231">
        <v>0</v>
      </c>
      <c r="K112" s="231">
        <v>0</v>
      </c>
      <c r="L112" s="231">
        <v>0</v>
      </c>
      <c r="M112" s="231">
        <v>0</v>
      </c>
    </row>
    <row r="113" ht="27.95" customHeight="1" spans="1:13">
      <c r="A113" s="233" t="s">
        <v>272</v>
      </c>
      <c r="B113" s="230">
        <v>1378</v>
      </c>
      <c r="C113" s="231">
        <v>1378</v>
      </c>
      <c r="D113" s="231">
        <v>0</v>
      </c>
      <c r="E113" s="231">
        <v>0</v>
      </c>
      <c r="F113" s="231">
        <v>0</v>
      </c>
      <c r="G113" s="231">
        <v>0</v>
      </c>
      <c r="H113" s="231">
        <v>0</v>
      </c>
      <c r="I113" s="231">
        <v>0</v>
      </c>
      <c r="J113" s="231">
        <v>0</v>
      </c>
      <c r="K113" s="231">
        <v>0</v>
      </c>
      <c r="L113" s="231">
        <v>0</v>
      </c>
      <c r="M113" s="231">
        <v>0</v>
      </c>
    </row>
    <row r="114" ht="27.95" customHeight="1" spans="1:13">
      <c r="A114" s="234" t="s">
        <v>273</v>
      </c>
      <c r="B114" s="230">
        <v>7</v>
      </c>
      <c r="C114" s="231">
        <v>7</v>
      </c>
      <c r="D114" s="231">
        <v>0</v>
      </c>
      <c r="E114" s="231">
        <v>0</v>
      </c>
      <c r="F114" s="231">
        <v>0</v>
      </c>
      <c r="G114" s="231">
        <v>0</v>
      </c>
      <c r="H114" s="231">
        <v>0</v>
      </c>
      <c r="I114" s="231">
        <v>0</v>
      </c>
      <c r="J114" s="231">
        <v>0</v>
      </c>
      <c r="K114" s="231">
        <v>0</v>
      </c>
      <c r="L114" s="231">
        <v>0</v>
      </c>
      <c r="M114" s="231">
        <v>0</v>
      </c>
    </row>
    <row r="115" ht="27.95" customHeight="1" spans="1:13">
      <c r="A115" s="234" t="s">
        <v>274</v>
      </c>
      <c r="B115" s="230">
        <v>453</v>
      </c>
      <c r="C115" s="231">
        <v>453</v>
      </c>
      <c r="D115" s="231">
        <v>0</v>
      </c>
      <c r="E115" s="231">
        <v>0</v>
      </c>
      <c r="F115" s="231">
        <v>0</v>
      </c>
      <c r="G115" s="231">
        <v>0</v>
      </c>
      <c r="H115" s="231">
        <v>0</v>
      </c>
      <c r="I115" s="231">
        <v>0</v>
      </c>
      <c r="J115" s="231">
        <v>0</v>
      </c>
      <c r="K115" s="231">
        <v>0</v>
      </c>
      <c r="L115" s="231">
        <v>0</v>
      </c>
      <c r="M115" s="231">
        <v>0</v>
      </c>
    </row>
    <row r="116" ht="27.95" customHeight="1" spans="1:13">
      <c r="A116" s="234" t="s">
        <v>275</v>
      </c>
      <c r="B116" s="230">
        <v>843</v>
      </c>
      <c r="C116" s="231">
        <v>843</v>
      </c>
      <c r="D116" s="231">
        <v>0</v>
      </c>
      <c r="E116" s="231">
        <v>0</v>
      </c>
      <c r="F116" s="231">
        <v>0</v>
      </c>
      <c r="G116" s="231">
        <v>0</v>
      </c>
      <c r="H116" s="231">
        <v>0</v>
      </c>
      <c r="I116" s="231">
        <v>0</v>
      </c>
      <c r="J116" s="231">
        <v>0</v>
      </c>
      <c r="K116" s="231">
        <v>0</v>
      </c>
      <c r="L116" s="231">
        <v>0</v>
      </c>
      <c r="M116" s="231">
        <v>0</v>
      </c>
    </row>
    <row r="117" ht="27.95" customHeight="1" spans="1:13">
      <c r="A117" s="234" t="s">
        <v>276</v>
      </c>
      <c r="B117" s="230">
        <v>20</v>
      </c>
      <c r="C117" s="231">
        <v>20</v>
      </c>
      <c r="D117" s="231">
        <v>0</v>
      </c>
      <c r="E117" s="231">
        <v>0</v>
      </c>
      <c r="F117" s="231">
        <v>0</v>
      </c>
      <c r="G117" s="231">
        <v>0</v>
      </c>
      <c r="H117" s="231">
        <v>0</v>
      </c>
      <c r="I117" s="231">
        <v>0</v>
      </c>
      <c r="J117" s="231">
        <v>0</v>
      </c>
      <c r="K117" s="231">
        <v>0</v>
      </c>
      <c r="L117" s="231">
        <v>0</v>
      </c>
      <c r="M117" s="231">
        <v>0</v>
      </c>
    </row>
    <row r="118" ht="27.95" customHeight="1" spans="1:13">
      <c r="A118" s="234" t="s">
        <v>277</v>
      </c>
      <c r="B118" s="230">
        <v>55</v>
      </c>
      <c r="C118" s="231">
        <v>55</v>
      </c>
      <c r="D118" s="231">
        <v>0</v>
      </c>
      <c r="E118" s="231">
        <v>0</v>
      </c>
      <c r="F118" s="231">
        <v>0</v>
      </c>
      <c r="G118" s="231">
        <v>0</v>
      </c>
      <c r="H118" s="231">
        <v>0</v>
      </c>
      <c r="I118" s="231">
        <v>0</v>
      </c>
      <c r="J118" s="231">
        <v>0</v>
      </c>
      <c r="K118" s="231">
        <v>0</v>
      </c>
      <c r="L118" s="231">
        <v>0</v>
      </c>
      <c r="M118" s="231">
        <v>0</v>
      </c>
    </row>
    <row r="119" ht="27.95" customHeight="1" spans="1:13">
      <c r="A119" s="232"/>
      <c r="B119" s="230">
        <v>0</v>
      </c>
      <c r="C119" s="231">
        <v>0</v>
      </c>
      <c r="D119" s="231">
        <v>0</v>
      </c>
      <c r="E119" s="231">
        <v>0</v>
      </c>
      <c r="F119" s="231">
        <v>0</v>
      </c>
      <c r="G119" s="231">
        <v>0</v>
      </c>
      <c r="H119" s="231">
        <v>0</v>
      </c>
      <c r="I119" s="231">
        <v>0</v>
      </c>
      <c r="J119" s="231">
        <v>0</v>
      </c>
      <c r="K119" s="231">
        <v>0</v>
      </c>
      <c r="L119" s="231">
        <v>0</v>
      </c>
      <c r="M119" s="231">
        <v>0</v>
      </c>
    </row>
    <row r="120" ht="27.95" customHeight="1" spans="1:13">
      <c r="A120" s="232"/>
      <c r="B120" s="230">
        <v>0</v>
      </c>
      <c r="C120" s="231">
        <v>0</v>
      </c>
      <c r="D120" s="231">
        <v>0</v>
      </c>
      <c r="E120" s="231">
        <v>0</v>
      </c>
      <c r="F120" s="231">
        <v>0</v>
      </c>
      <c r="G120" s="231">
        <v>0</v>
      </c>
      <c r="H120" s="231">
        <v>0</v>
      </c>
      <c r="I120" s="231">
        <v>0</v>
      </c>
      <c r="J120" s="231">
        <v>0</v>
      </c>
      <c r="K120" s="231">
        <v>0</v>
      </c>
      <c r="L120" s="231">
        <v>0</v>
      </c>
      <c r="M120" s="231">
        <v>0</v>
      </c>
    </row>
    <row r="121" ht="27.95" customHeight="1" spans="1:13">
      <c r="A121" s="233" t="s">
        <v>278</v>
      </c>
      <c r="B121" s="230">
        <v>968</v>
      </c>
      <c r="C121" s="231">
        <v>968</v>
      </c>
      <c r="D121" s="231">
        <v>0</v>
      </c>
      <c r="E121" s="231">
        <v>0</v>
      </c>
      <c r="F121" s="231">
        <v>0</v>
      </c>
      <c r="G121" s="231">
        <v>0</v>
      </c>
      <c r="H121" s="231">
        <v>0</v>
      </c>
      <c r="I121" s="231">
        <v>0</v>
      </c>
      <c r="J121" s="231">
        <v>0</v>
      </c>
      <c r="K121" s="231">
        <v>0</v>
      </c>
      <c r="L121" s="231">
        <v>0</v>
      </c>
      <c r="M121" s="231">
        <v>0</v>
      </c>
    </row>
    <row r="122" ht="27.95" customHeight="1" spans="1:13">
      <c r="A122" s="234" t="s">
        <v>279</v>
      </c>
      <c r="B122" s="230">
        <v>11</v>
      </c>
      <c r="C122" s="231">
        <v>11</v>
      </c>
      <c r="D122" s="231">
        <v>0</v>
      </c>
      <c r="E122" s="231">
        <v>0</v>
      </c>
      <c r="F122" s="231">
        <v>0</v>
      </c>
      <c r="G122" s="231">
        <v>0</v>
      </c>
      <c r="H122" s="231">
        <v>0</v>
      </c>
      <c r="I122" s="231">
        <v>0</v>
      </c>
      <c r="J122" s="231">
        <v>0</v>
      </c>
      <c r="K122" s="231">
        <v>0</v>
      </c>
      <c r="L122" s="231">
        <v>0</v>
      </c>
      <c r="M122" s="231">
        <v>0</v>
      </c>
    </row>
    <row r="123" ht="27.95" customHeight="1" spans="1:13">
      <c r="A123" s="234" t="s">
        <v>280</v>
      </c>
      <c r="B123" s="230">
        <v>10</v>
      </c>
      <c r="C123" s="231">
        <v>10</v>
      </c>
      <c r="D123" s="231">
        <v>0</v>
      </c>
      <c r="E123" s="231">
        <v>0</v>
      </c>
      <c r="F123" s="231">
        <v>0</v>
      </c>
      <c r="G123" s="231">
        <v>0</v>
      </c>
      <c r="H123" s="231">
        <v>0</v>
      </c>
      <c r="I123" s="231">
        <v>0</v>
      </c>
      <c r="J123" s="231">
        <v>0</v>
      </c>
      <c r="K123" s="231">
        <v>0</v>
      </c>
      <c r="L123" s="231">
        <v>0</v>
      </c>
      <c r="M123" s="231">
        <v>0</v>
      </c>
    </row>
    <row r="124" ht="27.95" customHeight="1" spans="1:13">
      <c r="A124" s="234" t="s">
        <v>281</v>
      </c>
      <c r="B124" s="230">
        <v>381</v>
      </c>
      <c r="C124" s="231">
        <v>381</v>
      </c>
      <c r="D124" s="231">
        <v>0</v>
      </c>
      <c r="E124" s="231">
        <v>0</v>
      </c>
      <c r="F124" s="231">
        <v>0</v>
      </c>
      <c r="G124" s="231">
        <v>0</v>
      </c>
      <c r="H124" s="231">
        <v>0</v>
      </c>
      <c r="I124" s="231">
        <v>0</v>
      </c>
      <c r="J124" s="231">
        <v>0</v>
      </c>
      <c r="K124" s="231">
        <v>0</v>
      </c>
      <c r="L124" s="231">
        <v>0</v>
      </c>
      <c r="M124" s="231">
        <v>0</v>
      </c>
    </row>
    <row r="125" ht="27.95" customHeight="1" spans="1:13">
      <c r="A125" s="234" t="s">
        <v>282</v>
      </c>
      <c r="B125" s="230">
        <v>8</v>
      </c>
      <c r="C125" s="231">
        <v>8</v>
      </c>
      <c r="D125" s="231">
        <v>0</v>
      </c>
      <c r="E125" s="231">
        <v>0</v>
      </c>
      <c r="F125" s="231">
        <v>0</v>
      </c>
      <c r="G125" s="231">
        <v>0</v>
      </c>
      <c r="H125" s="231">
        <v>0</v>
      </c>
      <c r="I125" s="231">
        <v>0</v>
      </c>
      <c r="J125" s="231">
        <v>0</v>
      </c>
      <c r="K125" s="231">
        <v>0</v>
      </c>
      <c r="L125" s="231">
        <v>0</v>
      </c>
      <c r="M125" s="231">
        <v>0</v>
      </c>
    </row>
    <row r="126" ht="27.95" customHeight="1" spans="1:13">
      <c r="A126" s="234" t="s">
        <v>283</v>
      </c>
      <c r="B126" s="230">
        <v>503</v>
      </c>
      <c r="C126" s="231">
        <v>503</v>
      </c>
      <c r="D126" s="231">
        <v>0</v>
      </c>
      <c r="E126" s="231">
        <v>0</v>
      </c>
      <c r="F126" s="231">
        <v>0</v>
      </c>
      <c r="G126" s="231">
        <v>0</v>
      </c>
      <c r="H126" s="231">
        <v>0</v>
      </c>
      <c r="I126" s="231">
        <v>0</v>
      </c>
      <c r="J126" s="231">
        <v>0</v>
      </c>
      <c r="K126" s="231">
        <v>0</v>
      </c>
      <c r="L126" s="231">
        <v>0</v>
      </c>
      <c r="M126" s="231">
        <v>0</v>
      </c>
    </row>
    <row r="127" ht="27.95" customHeight="1" spans="1:13">
      <c r="A127" s="234" t="s">
        <v>284</v>
      </c>
      <c r="B127" s="230">
        <v>20</v>
      </c>
      <c r="C127" s="231">
        <v>20</v>
      </c>
      <c r="D127" s="231">
        <v>0</v>
      </c>
      <c r="E127" s="231">
        <v>0</v>
      </c>
      <c r="F127" s="231">
        <v>0</v>
      </c>
      <c r="G127" s="231">
        <v>0</v>
      </c>
      <c r="H127" s="231">
        <v>0</v>
      </c>
      <c r="I127" s="231">
        <v>0</v>
      </c>
      <c r="J127" s="231">
        <v>0</v>
      </c>
      <c r="K127" s="231">
        <v>0</v>
      </c>
      <c r="L127" s="231">
        <v>0</v>
      </c>
      <c r="M127" s="231">
        <v>0</v>
      </c>
    </row>
    <row r="128" ht="27.95" customHeight="1" spans="1:13">
      <c r="A128" s="234" t="s">
        <v>285</v>
      </c>
      <c r="B128" s="230">
        <v>30</v>
      </c>
      <c r="C128" s="231">
        <v>30</v>
      </c>
      <c r="D128" s="231">
        <v>0</v>
      </c>
      <c r="E128" s="231">
        <v>0</v>
      </c>
      <c r="F128" s="231">
        <v>0</v>
      </c>
      <c r="G128" s="231">
        <v>0</v>
      </c>
      <c r="H128" s="231">
        <v>0</v>
      </c>
      <c r="I128" s="231">
        <v>0</v>
      </c>
      <c r="J128" s="231">
        <v>0</v>
      </c>
      <c r="K128" s="231">
        <v>0</v>
      </c>
      <c r="L128" s="231">
        <v>0</v>
      </c>
      <c r="M128" s="231">
        <v>0</v>
      </c>
    </row>
    <row r="129" ht="27.95" customHeight="1" spans="1:13">
      <c r="A129" s="234" t="s">
        <v>286</v>
      </c>
      <c r="B129" s="230">
        <v>5</v>
      </c>
      <c r="C129" s="231">
        <v>5</v>
      </c>
      <c r="D129" s="231">
        <v>0</v>
      </c>
      <c r="E129" s="231">
        <v>0</v>
      </c>
      <c r="F129" s="231">
        <v>0</v>
      </c>
      <c r="G129" s="231">
        <v>0</v>
      </c>
      <c r="H129" s="231">
        <v>0</v>
      </c>
      <c r="I129" s="231">
        <v>0</v>
      </c>
      <c r="J129" s="231">
        <v>0</v>
      </c>
      <c r="K129" s="231">
        <v>0</v>
      </c>
      <c r="L129" s="231">
        <v>0</v>
      </c>
      <c r="M129" s="231">
        <v>0</v>
      </c>
    </row>
    <row r="130" ht="27.95" customHeight="1" spans="1:13">
      <c r="A130" s="232"/>
      <c r="B130" s="230">
        <v>0</v>
      </c>
      <c r="C130" s="231">
        <v>0</v>
      </c>
      <c r="D130" s="231">
        <v>0</v>
      </c>
      <c r="E130" s="231">
        <v>0</v>
      </c>
      <c r="F130" s="231">
        <v>0</v>
      </c>
      <c r="G130" s="231">
        <v>0</v>
      </c>
      <c r="H130" s="231">
        <v>0</v>
      </c>
      <c r="I130" s="231">
        <v>0</v>
      </c>
      <c r="J130" s="231">
        <v>0</v>
      </c>
      <c r="K130" s="231">
        <v>0</v>
      </c>
      <c r="L130" s="231">
        <v>0</v>
      </c>
      <c r="M130" s="231">
        <v>0</v>
      </c>
    </row>
    <row r="131" ht="27.95" customHeight="1" spans="1:13">
      <c r="A131" s="232"/>
      <c r="B131" s="230">
        <v>0</v>
      </c>
      <c r="C131" s="231">
        <v>0</v>
      </c>
      <c r="D131" s="231">
        <v>0</v>
      </c>
      <c r="E131" s="231">
        <v>0</v>
      </c>
      <c r="F131" s="231">
        <v>0</v>
      </c>
      <c r="G131" s="231">
        <v>0</v>
      </c>
      <c r="H131" s="231">
        <v>0</v>
      </c>
      <c r="I131" s="231">
        <v>0</v>
      </c>
      <c r="J131" s="231">
        <v>0</v>
      </c>
      <c r="K131" s="231">
        <v>0</v>
      </c>
      <c r="L131" s="231">
        <v>0</v>
      </c>
      <c r="M131" s="231">
        <v>0</v>
      </c>
    </row>
    <row r="132" ht="27.95" customHeight="1" spans="1:13">
      <c r="A132" s="233" t="s">
        <v>287</v>
      </c>
      <c r="B132" s="230">
        <v>2901.75</v>
      </c>
      <c r="C132" s="231">
        <v>2901.745765</v>
      </c>
      <c r="D132" s="231">
        <v>0</v>
      </c>
      <c r="E132" s="231">
        <v>0</v>
      </c>
      <c r="F132" s="231">
        <v>0</v>
      </c>
      <c r="G132" s="231">
        <v>0</v>
      </c>
      <c r="H132" s="231">
        <v>0</v>
      </c>
      <c r="I132" s="231">
        <v>0</v>
      </c>
      <c r="J132" s="231">
        <v>0</v>
      </c>
      <c r="K132" s="231">
        <v>0</v>
      </c>
      <c r="L132" s="231">
        <v>0</v>
      </c>
      <c r="M132" s="231">
        <v>0</v>
      </c>
    </row>
    <row r="133" ht="27.95" customHeight="1" spans="1:13">
      <c r="A133" s="234" t="s">
        <v>288</v>
      </c>
      <c r="B133" s="230">
        <v>3.3</v>
      </c>
      <c r="C133" s="231">
        <v>3.3</v>
      </c>
      <c r="D133" s="231">
        <v>0</v>
      </c>
      <c r="E133" s="231">
        <v>0</v>
      </c>
      <c r="F133" s="231">
        <v>0</v>
      </c>
      <c r="G133" s="231">
        <v>0</v>
      </c>
      <c r="H133" s="231">
        <v>0</v>
      </c>
      <c r="I133" s="231">
        <v>0</v>
      </c>
      <c r="J133" s="231">
        <v>0</v>
      </c>
      <c r="K133" s="231">
        <v>0</v>
      </c>
      <c r="L133" s="231">
        <v>0</v>
      </c>
      <c r="M133" s="231">
        <v>0</v>
      </c>
    </row>
    <row r="134" ht="27.95" customHeight="1" spans="1:13">
      <c r="A134" s="234" t="s">
        <v>289</v>
      </c>
      <c r="B134" s="230">
        <v>167</v>
      </c>
      <c r="C134" s="231">
        <v>167</v>
      </c>
      <c r="D134" s="231">
        <v>0</v>
      </c>
      <c r="E134" s="231">
        <v>0</v>
      </c>
      <c r="F134" s="231">
        <v>0</v>
      </c>
      <c r="G134" s="231">
        <v>0</v>
      </c>
      <c r="H134" s="231">
        <v>0</v>
      </c>
      <c r="I134" s="231">
        <v>0</v>
      </c>
      <c r="J134" s="231">
        <v>0</v>
      </c>
      <c r="K134" s="231">
        <v>0</v>
      </c>
      <c r="L134" s="231">
        <v>0</v>
      </c>
      <c r="M134" s="231">
        <v>0</v>
      </c>
    </row>
    <row r="135" ht="27.95" customHeight="1" spans="1:13">
      <c r="A135" s="234" t="s">
        <v>290</v>
      </c>
      <c r="B135" s="230">
        <v>2242.6</v>
      </c>
      <c r="C135" s="231">
        <v>2242.6</v>
      </c>
      <c r="D135" s="231">
        <v>0</v>
      </c>
      <c r="E135" s="231">
        <v>0</v>
      </c>
      <c r="F135" s="231">
        <v>0</v>
      </c>
      <c r="G135" s="231">
        <v>0</v>
      </c>
      <c r="H135" s="231">
        <v>0</v>
      </c>
      <c r="I135" s="231">
        <v>0</v>
      </c>
      <c r="J135" s="231">
        <v>0</v>
      </c>
      <c r="K135" s="231">
        <v>0</v>
      </c>
      <c r="L135" s="231">
        <v>0</v>
      </c>
      <c r="M135" s="231">
        <v>0</v>
      </c>
    </row>
    <row r="136" ht="27.95" customHeight="1" spans="1:13">
      <c r="A136" s="234" t="s">
        <v>291</v>
      </c>
      <c r="B136" s="230">
        <v>40.2</v>
      </c>
      <c r="C136" s="231">
        <v>40.2</v>
      </c>
      <c r="D136" s="231">
        <v>0</v>
      </c>
      <c r="E136" s="231">
        <v>0</v>
      </c>
      <c r="F136" s="231">
        <v>0</v>
      </c>
      <c r="G136" s="231">
        <v>0</v>
      </c>
      <c r="H136" s="231">
        <v>0</v>
      </c>
      <c r="I136" s="231">
        <v>0</v>
      </c>
      <c r="J136" s="231">
        <v>0</v>
      </c>
      <c r="K136" s="231">
        <v>0</v>
      </c>
      <c r="L136" s="231">
        <v>0</v>
      </c>
      <c r="M136" s="231">
        <v>0</v>
      </c>
    </row>
    <row r="137" ht="27.95" customHeight="1" spans="1:13">
      <c r="A137" s="234" t="s">
        <v>292</v>
      </c>
      <c r="B137" s="230">
        <v>119</v>
      </c>
      <c r="C137" s="231">
        <v>119</v>
      </c>
      <c r="D137" s="231">
        <v>0</v>
      </c>
      <c r="E137" s="231">
        <v>0</v>
      </c>
      <c r="F137" s="231">
        <v>0</v>
      </c>
      <c r="G137" s="231">
        <v>0</v>
      </c>
      <c r="H137" s="231">
        <v>0</v>
      </c>
      <c r="I137" s="231">
        <v>0</v>
      </c>
      <c r="J137" s="231">
        <v>0</v>
      </c>
      <c r="K137" s="231">
        <v>0</v>
      </c>
      <c r="L137" s="231">
        <v>0</v>
      </c>
      <c r="M137" s="231">
        <v>0</v>
      </c>
    </row>
    <row r="138" ht="27.95" customHeight="1" spans="1:13">
      <c r="A138" s="234" t="s">
        <v>293</v>
      </c>
      <c r="B138" s="230">
        <v>14</v>
      </c>
      <c r="C138" s="231">
        <v>14</v>
      </c>
      <c r="D138" s="231">
        <v>0</v>
      </c>
      <c r="E138" s="231">
        <v>0</v>
      </c>
      <c r="F138" s="231">
        <v>0</v>
      </c>
      <c r="G138" s="231">
        <v>0</v>
      </c>
      <c r="H138" s="231">
        <v>0</v>
      </c>
      <c r="I138" s="231">
        <v>0</v>
      </c>
      <c r="J138" s="231">
        <v>0</v>
      </c>
      <c r="K138" s="231">
        <v>0</v>
      </c>
      <c r="L138" s="231">
        <v>0</v>
      </c>
      <c r="M138" s="231">
        <v>0</v>
      </c>
    </row>
    <row r="139" ht="27.95" customHeight="1" spans="1:13">
      <c r="A139" s="234" t="s">
        <v>294</v>
      </c>
      <c r="B139" s="230">
        <v>7.65</v>
      </c>
      <c r="C139" s="231">
        <v>7.645765</v>
      </c>
      <c r="D139" s="231">
        <v>0</v>
      </c>
      <c r="E139" s="231">
        <v>0</v>
      </c>
      <c r="F139" s="231">
        <v>0</v>
      </c>
      <c r="G139" s="231">
        <v>0</v>
      </c>
      <c r="H139" s="231">
        <v>0</v>
      </c>
      <c r="I139" s="231">
        <v>0</v>
      </c>
      <c r="J139" s="231">
        <v>0</v>
      </c>
      <c r="K139" s="231">
        <v>0</v>
      </c>
      <c r="L139" s="231">
        <v>0</v>
      </c>
      <c r="M139" s="231">
        <v>0</v>
      </c>
    </row>
    <row r="140" ht="27.95" customHeight="1" spans="1:13">
      <c r="A140" s="234" t="s">
        <v>295</v>
      </c>
      <c r="B140" s="230">
        <v>149</v>
      </c>
      <c r="C140" s="231">
        <v>149</v>
      </c>
      <c r="D140" s="231">
        <v>0</v>
      </c>
      <c r="E140" s="231">
        <v>0</v>
      </c>
      <c r="F140" s="231">
        <v>0</v>
      </c>
      <c r="G140" s="231">
        <v>0</v>
      </c>
      <c r="H140" s="231">
        <v>0</v>
      </c>
      <c r="I140" s="231">
        <v>0</v>
      </c>
      <c r="J140" s="231">
        <v>0</v>
      </c>
      <c r="K140" s="231">
        <v>0</v>
      </c>
      <c r="L140" s="231">
        <v>0</v>
      </c>
      <c r="M140" s="231">
        <v>0</v>
      </c>
    </row>
    <row r="141" ht="27.95" customHeight="1" spans="1:13">
      <c r="A141" s="234" t="s">
        <v>296</v>
      </c>
      <c r="B141" s="230">
        <v>45</v>
      </c>
      <c r="C141" s="231">
        <v>45</v>
      </c>
      <c r="D141" s="231">
        <v>0</v>
      </c>
      <c r="E141" s="231">
        <v>0</v>
      </c>
      <c r="F141" s="231">
        <v>0</v>
      </c>
      <c r="G141" s="231">
        <v>0</v>
      </c>
      <c r="H141" s="231">
        <v>0</v>
      </c>
      <c r="I141" s="231">
        <v>0</v>
      </c>
      <c r="J141" s="231">
        <v>0</v>
      </c>
      <c r="K141" s="231">
        <v>0</v>
      </c>
      <c r="L141" s="231">
        <v>0</v>
      </c>
      <c r="M141" s="231">
        <v>0</v>
      </c>
    </row>
    <row r="142" ht="27.95" customHeight="1" spans="1:13">
      <c r="A142" s="234" t="s">
        <v>297</v>
      </c>
      <c r="B142" s="230">
        <v>47</v>
      </c>
      <c r="C142" s="231">
        <v>47</v>
      </c>
      <c r="D142" s="231">
        <v>0</v>
      </c>
      <c r="E142" s="231">
        <v>0</v>
      </c>
      <c r="F142" s="231">
        <v>0</v>
      </c>
      <c r="G142" s="231">
        <v>0</v>
      </c>
      <c r="H142" s="231">
        <v>0</v>
      </c>
      <c r="I142" s="231">
        <v>0</v>
      </c>
      <c r="J142" s="231">
        <v>0</v>
      </c>
      <c r="K142" s="231">
        <v>0</v>
      </c>
      <c r="L142" s="231">
        <v>0</v>
      </c>
      <c r="M142" s="231">
        <v>0</v>
      </c>
    </row>
    <row r="143" ht="27.95" customHeight="1" spans="1:13">
      <c r="A143" s="234" t="s">
        <v>298</v>
      </c>
      <c r="B143" s="230">
        <v>67</v>
      </c>
      <c r="C143" s="231">
        <v>67</v>
      </c>
      <c r="D143" s="231">
        <v>0</v>
      </c>
      <c r="E143" s="231">
        <v>0</v>
      </c>
      <c r="F143" s="231">
        <v>0</v>
      </c>
      <c r="G143" s="231">
        <v>0</v>
      </c>
      <c r="H143" s="231">
        <v>0</v>
      </c>
      <c r="I143" s="231">
        <v>0</v>
      </c>
      <c r="J143" s="231">
        <v>0</v>
      </c>
      <c r="K143" s="231">
        <v>0</v>
      </c>
      <c r="L143" s="231">
        <v>0</v>
      </c>
      <c r="M143" s="231">
        <v>0</v>
      </c>
    </row>
    <row r="144" ht="27.95" customHeight="1" spans="1:13">
      <c r="A144" s="232"/>
      <c r="B144" s="230">
        <v>0</v>
      </c>
      <c r="C144" s="231">
        <v>0</v>
      </c>
      <c r="D144" s="231">
        <v>0</v>
      </c>
      <c r="E144" s="231">
        <v>0</v>
      </c>
      <c r="F144" s="231">
        <v>0</v>
      </c>
      <c r="G144" s="231">
        <v>0</v>
      </c>
      <c r="H144" s="231">
        <v>0</v>
      </c>
      <c r="I144" s="231">
        <v>0</v>
      </c>
      <c r="J144" s="231">
        <v>0</v>
      </c>
      <c r="K144" s="231">
        <v>0</v>
      </c>
      <c r="L144" s="231">
        <v>0</v>
      </c>
      <c r="M144" s="231">
        <v>0</v>
      </c>
    </row>
    <row r="145" ht="27.95" customHeight="1" spans="1:13">
      <c r="A145" s="232"/>
      <c r="B145" s="230">
        <v>0</v>
      </c>
      <c r="C145" s="231">
        <v>0</v>
      </c>
      <c r="D145" s="231">
        <v>0</v>
      </c>
      <c r="E145" s="231">
        <v>0</v>
      </c>
      <c r="F145" s="231">
        <v>0</v>
      </c>
      <c r="G145" s="231">
        <v>0</v>
      </c>
      <c r="H145" s="231">
        <v>0</v>
      </c>
      <c r="I145" s="231">
        <v>0</v>
      </c>
      <c r="J145" s="231">
        <v>0</v>
      </c>
      <c r="K145" s="231">
        <v>0</v>
      </c>
      <c r="L145" s="231">
        <v>0</v>
      </c>
      <c r="M145" s="231">
        <v>0</v>
      </c>
    </row>
    <row r="146" ht="27.95" customHeight="1" spans="1:13">
      <c r="A146" s="233" t="s">
        <v>299</v>
      </c>
      <c r="B146" s="230">
        <v>0</v>
      </c>
      <c r="C146" s="231">
        <v>0</v>
      </c>
      <c r="D146" s="231">
        <v>0</v>
      </c>
      <c r="E146" s="231">
        <v>0</v>
      </c>
      <c r="F146" s="231">
        <v>0</v>
      </c>
      <c r="G146" s="231">
        <v>0</v>
      </c>
      <c r="H146" s="231">
        <v>0</v>
      </c>
      <c r="I146" s="231">
        <v>0</v>
      </c>
      <c r="J146" s="231">
        <v>0</v>
      </c>
      <c r="K146" s="231">
        <v>0</v>
      </c>
      <c r="L146" s="231">
        <v>0</v>
      </c>
      <c r="M146" s="231">
        <v>0</v>
      </c>
    </row>
    <row r="147" ht="27.95" customHeight="1" spans="1:13">
      <c r="A147" s="232"/>
      <c r="B147" s="230">
        <v>0</v>
      </c>
      <c r="C147" s="231">
        <v>0</v>
      </c>
      <c r="D147" s="231">
        <v>0</v>
      </c>
      <c r="E147" s="231">
        <v>0</v>
      </c>
      <c r="F147" s="231">
        <v>0</v>
      </c>
      <c r="G147" s="231">
        <v>0</v>
      </c>
      <c r="H147" s="231">
        <v>0</v>
      </c>
      <c r="I147" s="231">
        <v>0</v>
      </c>
      <c r="J147" s="231">
        <v>0</v>
      </c>
      <c r="K147" s="231">
        <v>0</v>
      </c>
      <c r="L147" s="231">
        <v>0</v>
      </c>
      <c r="M147" s="231">
        <v>0</v>
      </c>
    </row>
    <row r="148" ht="27.95" customHeight="1" spans="1:13">
      <c r="A148" s="232"/>
      <c r="B148" s="230">
        <v>0</v>
      </c>
      <c r="C148" s="231">
        <v>0</v>
      </c>
      <c r="D148" s="231">
        <v>0</v>
      </c>
      <c r="E148" s="231">
        <v>0</v>
      </c>
      <c r="F148" s="231">
        <v>0</v>
      </c>
      <c r="G148" s="231">
        <v>0</v>
      </c>
      <c r="H148" s="231">
        <v>0</v>
      </c>
      <c r="I148" s="231">
        <v>0</v>
      </c>
      <c r="J148" s="231">
        <v>0</v>
      </c>
      <c r="K148" s="231">
        <v>0</v>
      </c>
      <c r="L148" s="231">
        <v>0</v>
      </c>
      <c r="M148" s="231">
        <v>0</v>
      </c>
    </row>
    <row r="149" ht="27.95" customHeight="1" spans="1:13">
      <c r="A149" s="233" t="s">
        <v>300</v>
      </c>
      <c r="B149" s="230">
        <v>121</v>
      </c>
      <c r="C149" s="231">
        <v>121</v>
      </c>
      <c r="D149" s="231">
        <v>0</v>
      </c>
      <c r="E149" s="231">
        <v>0</v>
      </c>
      <c r="F149" s="231">
        <v>0</v>
      </c>
      <c r="G149" s="231">
        <v>0</v>
      </c>
      <c r="H149" s="231">
        <v>0</v>
      </c>
      <c r="I149" s="231">
        <v>0</v>
      </c>
      <c r="J149" s="231">
        <v>0</v>
      </c>
      <c r="K149" s="231">
        <v>0</v>
      </c>
      <c r="L149" s="231">
        <v>0</v>
      </c>
      <c r="M149" s="231">
        <v>0</v>
      </c>
    </row>
    <row r="150" ht="27.95" customHeight="1" spans="1:13">
      <c r="A150" s="232" t="s">
        <v>301</v>
      </c>
      <c r="B150" s="230">
        <v>121</v>
      </c>
      <c r="C150" s="231">
        <v>121</v>
      </c>
      <c r="D150" s="231">
        <v>0</v>
      </c>
      <c r="E150" s="231">
        <v>0</v>
      </c>
      <c r="F150" s="231">
        <v>0</v>
      </c>
      <c r="G150" s="231">
        <v>0</v>
      </c>
      <c r="H150" s="231">
        <v>0</v>
      </c>
      <c r="I150" s="231">
        <v>0</v>
      </c>
      <c r="J150" s="231">
        <v>0</v>
      </c>
      <c r="K150" s="231">
        <v>0</v>
      </c>
      <c r="L150" s="231">
        <v>0</v>
      </c>
      <c r="M150" s="231">
        <v>0</v>
      </c>
    </row>
    <row r="151" ht="27.95" customHeight="1" spans="1:13">
      <c r="A151" s="232"/>
      <c r="B151" s="230">
        <v>0</v>
      </c>
      <c r="C151" s="231">
        <v>0</v>
      </c>
      <c r="D151" s="231">
        <v>0</v>
      </c>
      <c r="E151" s="231">
        <v>0</v>
      </c>
      <c r="F151" s="231">
        <v>0</v>
      </c>
      <c r="G151" s="231">
        <v>0</v>
      </c>
      <c r="H151" s="231">
        <v>0</v>
      </c>
      <c r="I151" s="231">
        <v>0</v>
      </c>
      <c r="J151" s="231">
        <v>0</v>
      </c>
      <c r="K151" s="231">
        <v>0</v>
      </c>
      <c r="L151" s="231">
        <v>0</v>
      </c>
      <c r="M151" s="231">
        <v>0</v>
      </c>
    </row>
    <row r="152" ht="27.95" customHeight="1" spans="1:13">
      <c r="A152" s="232"/>
      <c r="B152" s="230">
        <v>0</v>
      </c>
      <c r="C152" s="231">
        <v>0</v>
      </c>
      <c r="D152" s="231">
        <v>0</v>
      </c>
      <c r="E152" s="231">
        <v>0</v>
      </c>
      <c r="F152" s="231">
        <v>0</v>
      </c>
      <c r="G152" s="231">
        <v>0</v>
      </c>
      <c r="H152" s="231">
        <v>0</v>
      </c>
      <c r="I152" s="231">
        <v>0</v>
      </c>
      <c r="J152" s="231">
        <v>0</v>
      </c>
      <c r="K152" s="231">
        <v>0</v>
      </c>
      <c r="L152" s="231">
        <v>0</v>
      </c>
      <c r="M152" s="231">
        <v>0</v>
      </c>
    </row>
    <row r="153" ht="27.95" customHeight="1" spans="1:13">
      <c r="A153" s="233" t="s">
        <v>302</v>
      </c>
      <c r="B153" s="230">
        <v>29760.1</v>
      </c>
      <c r="C153" s="231">
        <v>29760.1</v>
      </c>
      <c r="D153" s="231">
        <v>0</v>
      </c>
      <c r="E153" s="231">
        <v>0</v>
      </c>
      <c r="F153" s="231">
        <v>0</v>
      </c>
      <c r="G153" s="231">
        <v>0</v>
      </c>
      <c r="H153" s="231">
        <v>0</v>
      </c>
      <c r="I153" s="231">
        <v>0</v>
      </c>
      <c r="J153" s="231">
        <v>0</v>
      </c>
      <c r="K153" s="231">
        <v>0</v>
      </c>
      <c r="L153" s="231">
        <v>0</v>
      </c>
      <c r="M153" s="231">
        <v>0</v>
      </c>
    </row>
    <row r="154" ht="27.95" customHeight="1" spans="1:13">
      <c r="A154" s="234" t="s">
        <v>303</v>
      </c>
      <c r="B154" s="230">
        <v>5664.6</v>
      </c>
      <c r="C154" s="231">
        <v>5664.6</v>
      </c>
      <c r="D154" s="231">
        <v>0</v>
      </c>
      <c r="E154" s="231">
        <v>0</v>
      </c>
      <c r="F154" s="231">
        <v>0</v>
      </c>
      <c r="G154" s="231">
        <v>0</v>
      </c>
      <c r="H154" s="231">
        <v>0</v>
      </c>
      <c r="I154" s="231">
        <v>0</v>
      </c>
      <c r="J154" s="231">
        <v>0</v>
      </c>
      <c r="K154" s="231">
        <v>0</v>
      </c>
      <c r="L154" s="231">
        <v>0</v>
      </c>
      <c r="M154" s="231">
        <v>0</v>
      </c>
    </row>
    <row r="155" ht="27.95" customHeight="1" spans="1:13">
      <c r="A155" s="234" t="s">
        <v>304</v>
      </c>
      <c r="B155" s="230">
        <v>20000</v>
      </c>
      <c r="C155" s="231">
        <v>20000</v>
      </c>
      <c r="D155" s="231">
        <v>0</v>
      </c>
      <c r="E155" s="231">
        <v>0</v>
      </c>
      <c r="F155" s="231">
        <v>0</v>
      </c>
      <c r="G155" s="231">
        <v>0</v>
      </c>
      <c r="H155" s="231">
        <v>0</v>
      </c>
      <c r="I155" s="231">
        <v>0</v>
      </c>
      <c r="J155" s="231">
        <v>0</v>
      </c>
      <c r="K155" s="231">
        <v>0</v>
      </c>
      <c r="L155" s="231">
        <v>0</v>
      </c>
      <c r="M155" s="231">
        <v>0</v>
      </c>
    </row>
    <row r="156" ht="27.95" customHeight="1" spans="1:13">
      <c r="A156" s="234" t="s">
        <v>305</v>
      </c>
      <c r="B156" s="230">
        <v>1477.8</v>
      </c>
      <c r="C156" s="231">
        <v>1477.8</v>
      </c>
      <c r="D156" s="231">
        <v>0</v>
      </c>
      <c r="E156" s="231">
        <v>0</v>
      </c>
      <c r="F156" s="231">
        <v>0</v>
      </c>
      <c r="G156" s="231">
        <v>0</v>
      </c>
      <c r="H156" s="231">
        <v>0</v>
      </c>
      <c r="I156" s="231">
        <v>0</v>
      </c>
      <c r="J156" s="231">
        <v>0</v>
      </c>
      <c r="K156" s="231">
        <v>0</v>
      </c>
      <c r="L156" s="231">
        <v>0</v>
      </c>
      <c r="M156" s="231">
        <v>0</v>
      </c>
    </row>
    <row r="157" ht="27.95" customHeight="1" spans="1:13">
      <c r="A157" s="234" t="s">
        <v>306</v>
      </c>
      <c r="B157" s="230">
        <v>21.7</v>
      </c>
      <c r="C157" s="231">
        <v>21.7</v>
      </c>
      <c r="D157" s="231">
        <v>0</v>
      </c>
      <c r="E157" s="231">
        <v>0</v>
      </c>
      <c r="F157" s="231">
        <v>0</v>
      </c>
      <c r="G157" s="231">
        <v>0</v>
      </c>
      <c r="H157" s="231">
        <v>0</v>
      </c>
      <c r="I157" s="231">
        <v>0</v>
      </c>
      <c r="J157" s="231">
        <v>0</v>
      </c>
      <c r="K157" s="231">
        <v>0</v>
      </c>
      <c r="L157" s="231">
        <v>0</v>
      </c>
      <c r="M157" s="231">
        <v>0</v>
      </c>
    </row>
    <row r="158" ht="27.95" customHeight="1" spans="1:13">
      <c r="A158" s="232" t="s">
        <v>307</v>
      </c>
      <c r="B158" s="230">
        <v>2500</v>
      </c>
      <c r="C158" s="231">
        <v>2500</v>
      </c>
      <c r="D158" s="231">
        <v>0</v>
      </c>
      <c r="E158" s="231">
        <v>0</v>
      </c>
      <c r="F158" s="231">
        <v>0</v>
      </c>
      <c r="G158" s="231">
        <v>0</v>
      </c>
      <c r="H158" s="231">
        <v>0</v>
      </c>
      <c r="I158" s="231">
        <v>0</v>
      </c>
      <c r="J158" s="231">
        <v>0</v>
      </c>
      <c r="K158" s="231">
        <v>0</v>
      </c>
      <c r="L158" s="231">
        <v>0</v>
      </c>
      <c r="M158" s="231">
        <v>0</v>
      </c>
    </row>
    <row r="159" ht="27.95" customHeight="1" spans="1:13">
      <c r="A159" s="234" t="s">
        <v>308</v>
      </c>
      <c r="B159" s="230">
        <v>60</v>
      </c>
      <c r="C159" s="231">
        <v>60</v>
      </c>
      <c r="D159" s="231">
        <v>0</v>
      </c>
      <c r="E159" s="231">
        <v>0</v>
      </c>
      <c r="F159" s="231">
        <v>0</v>
      </c>
      <c r="G159" s="231">
        <v>0</v>
      </c>
      <c r="H159" s="231">
        <v>0</v>
      </c>
      <c r="I159" s="231">
        <v>0</v>
      </c>
      <c r="J159" s="231">
        <v>0</v>
      </c>
      <c r="K159" s="231">
        <v>0</v>
      </c>
      <c r="L159" s="231">
        <v>0</v>
      </c>
      <c r="M159" s="231">
        <v>0</v>
      </c>
    </row>
    <row r="160" ht="27.95" customHeight="1" spans="1:13">
      <c r="A160" s="234" t="s">
        <v>309</v>
      </c>
      <c r="B160" s="230">
        <v>36</v>
      </c>
      <c r="C160" s="231">
        <v>36</v>
      </c>
      <c r="D160" s="231">
        <v>0</v>
      </c>
      <c r="E160" s="231">
        <v>0</v>
      </c>
      <c r="F160" s="231">
        <v>0</v>
      </c>
      <c r="G160" s="231">
        <v>0</v>
      </c>
      <c r="H160" s="231">
        <v>0</v>
      </c>
      <c r="I160" s="231">
        <v>0</v>
      </c>
      <c r="J160" s="231">
        <v>0</v>
      </c>
      <c r="K160" s="231">
        <v>0</v>
      </c>
      <c r="L160" s="231">
        <v>0</v>
      </c>
      <c r="M160" s="231">
        <v>0</v>
      </c>
    </row>
    <row r="161" ht="27.95" customHeight="1" spans="1:13">
      <c r="A161" s="232"/>
      <c r="B161" s="230">
        <v>0</v>
      </c>
      <c r="C161" s="231">
        <v>0</v>
      </c>
      <c r="D161" s="231">
        <v>0</v>
      </c>
      <c r="E161" s="231">
        <v>0</v>
      </c>
      <c r="F161" s="231">
        <v>0</v>
      </c>
      <c r="G161" s="231">
        <v>0</v>
      </c>
      <c r="H161" s="231">
        <v>0</v>
      </c>
      <c r="I161" s="231">
        <v>0</v>
      </c>
      <c r="J161" s="231">
        <v>0</v>
      </c>
      <c r="K161" s="231">
        <v>0</v>
      </c>
      <c r="L161" s="231">
        <v>0</v>
      </c>
      <c r="M161" s="231">
        <v>0</v>
      </c>
    </row>
    <row r="162" ht="27.95" customHeight="1" spans="1:13">
      <c r="A162" s="232"/>
      <c r="B162" s="230">
        <v>0</v>
      </c>
      <c r="C162" s="231">
        <v>0</v>
      </c>
      <c r="D162" s="231">
        <v>0</v>
      </c>
      <c r="E162" s="231">
        <v>0</v>
      </c>
      <c r="F162" s="231">
        <v>0</v>
      </c>
      <c r="G162" s="231">
        <v>0</v>
      </c>
      <c r="H162" s="231">
        <v>0</v>
      </c>
      <c r="I162" s="231">
        <v>0</v>
      </c>
      <c r="J162" s="231">
        <v>0</v>
      </c>
      <c r="K162" s="231">
        <v>0</v>
      </c>
      <c r="L162" s="231">
        <v>0</v>
      </c>
      <c r="M162" s="231">
        <v>0</v>
      </c>
    </row>
    <row r="163" ht="27.95" customHeight="1" spans="1:13">
      <c r="A163" s="233" t="s">
        <v>310</v>
      </c>
      <c r="B163" s="230">
        <v>12983.6</v>
      </c>
      <c r="C163" s="231">
        <v>12983.6</v>
      </c>
      <c r="D163" s="231">
        <v>0</v>
      </c>
      <c r="E163" s="231">
        <v>0</v>
      </c>
      <c r="F163" s="231">
        <v>0</v>
      </c>
      <c r="G163" s="231">
        <v>0</v>
      </c>
      <c r="H163" s="231">
        <v>0</v>
      </c>
      <c r="I163" s="231">
        <v>0</v>
      </c>
      <c r="J163" s="231">
        <v>0</v>
      </c>
      <c r="K163" s="231">
        <v>0</v>
      </c>
      <c r="L163" s="231">
        <v>0</v>
      </c>
      <c r="M163" s="231">
        <v>0</v>
      </c>
    </row>
    <row r="164" ht="27.95" customHeight="1" spans="1:13">
      <c r="A164" s="234" t="s">
        <v>311</v>
      </c>
      <c r="B164" s="230">
        <v>30</v>
      </c>
      <c r="C164" s="231">
        <v>30</v>
      </c>
      <c r="D164" s="231">
        <v>0</v>
      </c>
      <c r="E164" s="231">
        <v>0</v>
      </c>
      <c r="F164" s="231">
        <v>0</v>
      </c>
      <c r="G164" s="231">
        <v>0</v>
      </c>
      <c r="H164" s="231">
        <v>0</v>
      </c>
      <c r="I164" s="231">
        <v>0</v>
      </c>
      <c r="J164" s="231">
        <v>0</v>
      </c>
      <c r="K164" s="231">
        <v>0</v>
      </c>
      <c r="L164" s="231">
        <v>0</v>
      </c>
      <c r="M164" s="231">
        <v>0</v>
      </c>
    </row>
    <row r="165" ht="27.95" customHeight="1" spans="1:13">
      <c r="A165" s="234" t="s">
        <v>312</v>
      </c>
      <c r="B165" s="230">
        <v>10426</v>
      </c>
      <c r="C165" s="231">
        <v>10426</v>
      </c>
      <c r="D165" s="231">
        <v>0</v>
      </c>
      <c r="E165" s="231">
        <v>0</v>
      </c>
      <c r="F165" s="231">
        <v>0</v>
      </c>
      <c r="G165" s="231">
        <v>0</v>
      </c>
      <c r="H165" s="231">
        <v>0</v>
      </c>
      <c r="I165" s="231">
        <v>0</v>
      </c>
      <c r="J165" s="231">
        <v>0</v>
      </c>
      <c r="K165" s="231">
        <v>0</v>
      </c>
      <c r="L165" s="231">
        <v>0</v>
      </c>
      <c r="M165" s="231">
        <v>0</v>
      </c>
    </row>
    <row r="166" ht="27.95" customHeight="1" spans="1:13">
      <c r="A166" s="234" t="s">
        <v>313</v>
      </c>
      <c r="B166" s="230">
        <v>154.5</v>
      </c>
      <c r="C166" s="231">
        <v>154.5</v>
      </c>
      <c r="D166" s="231">
        <v>0</v>
      </c>
      <c r="E166" s="231">
        <v>0</v>
      </c>
      <c r="F166" s="231">
        <v>0</v>
      </c>
      <c r="G166" s="231">
        <v>0</v>
      </c>
      <c r="H166" s="231">
        <v>0</v>
      </c>
      <c r="I166" s="231">
        <v>0</v>
      </c>
      <c r="J166" s="231">
        <v>0</v>
      </c>
      <c r="K166" s="231">
        <v>0</v>
      </c>
      <c r="L166" s="231">
        <v>0</v>
      </c>
      <c r="M166" s="231">
        <v>0</v>
      </c>
    </row>
    <row r="167" ht="27.95" customHeight="1" spans="1:13">
      <c r="A167" s="234" t="s">
        <v>314</v>
      </c>
      <c r="B167" s="230">
        <v>130.3</v>
      </c>
      <c r="C167" s="231">
        <v>130.3</v>
      </c>
      <c r="D167" s="231">
        <v>0</v>
      </c>
      <c r="E167" s="231">
        <v>0</v>
      </c>
      <c r="F167" s="231">
        <v>0</v>
      </c>
      <c r="G167" s="231">
        <v>0</v>
      </c>
      <c r="H167" s="231">
        <v>0</v>
      </c>
      <c r="I167" s="231">
        <v>0</v>
      </c>
      <c r="J167" s="231">
        <v>0</v>
      </c>
      <c r="K167" s="231">
        <v>0</v>
      </c>
      <c r="L167" s="231">
        <v>0</v>
      </c>
      <c r="M167" s="231">
        <v>0</v>
      </c>
    </row>
    <row r="168" ht="27.95" customHeight="1" spans="1:13">
      <c r="A168" s="234" t="s">
        <v>315</v>
      </c>
      <c r="B168" s="230">
        <v>2</v>
      </c>
      <c r="C168" s="231">
        <v>2</v>
      </c>
      <c r="D168" s="231">
        <v>0</v>
      </c>
      <c r="E168" s="231">
        <v>0</v>
      </c>
      <c r="F168" s="231">
        <v>0</v>
      </c>
      <c r="G168" s="231">
        <v>0</v>
      </c>
      <c r="H168" s="231">
        <v>0</v>
      </c>
      <c r="I168" s="231">
        <v>0</v>
      </c>
      <c r="J168" s="231">
        <v>0</v>
      </c>
      <c r="K168" s="231">
        <v>0</v>
      </c>
      <c r="L168" s="231">
        <v>0</v>
      </c>
      <c r="M168" s="231">
        <v>0</v>
      </c>
    </row>
    <row r="169" ht="27.95" customHeight="1" spans="1:13">
      <c r="A169" s="234" t="s">
        <v>316</v>
      </c>
      <c r="B169" s="230">
        <v>1506.6</v>
      </c>
      <c r="C169" s="231">
        <v>1506.6</v>
      </c>
      <c r="D169" s="231">
        <v>0</v>
      </c>
      <c r="E169" s="231">
        <v>0</v>
      </c>
      <c r="F169" s="231">
        <v>0</v>
      </c>
      <c r="G169" s="231">
        <v>0</v>
      </c>
      <c r="H169" s="231">
        <v>0</v>
      </c>
      <c r="I169" s="231">
        <v>0</v>
      </c>
      <c r="J169" s="231">
        <v>0</v>
      </c>
      <c r="K169" s="231">
        <v>0</v>
      </c>
      <c r="L169" s="231">
        <v>0</v>
      </c>
      <c r="M169" s="231">
        <v>0</v>
      </c>
    </row>
    <row r="170" ht="27.95" customHeight="1" spans="1:13">
      <c r="A170" s="234" t="s">
        <v>317</v>
      </c>
      <c r="B170" s="230">
        <v>9</v>
      </c>
      <c r="C170" s="231">
        <v>9</v>
      </c>
      <c r="D170" s="231">
        <v>0</v>
      </c>
      <c r="E170" s="231">
        <v>0</v>
      </c>
      <c r="F170" s="231">
        <v>0</v>
      </c>
      <c r="G170" s="231">
        <v>0</v>
      </c>
      <c r="H170" s="231">
        <v>0</v>
      </c>
      <c r="I170" s="231">
        <v>0</v>
      </c>
      <c r="J170" s="231">
        <v>0</v>
      </c>
      <c r="K170" s="231">
        <v>0</v>
      </c>
      <c r="L170" s="231">
        <v>0</v>
      </c>
      <c r="M170" s="231">
        <v>0</v>
      </c>
    </row>
    <row r="171" ht="27.95" customHeight="1" spans="1:13">
      <c r="A171" s="234" t="s">
        <v>318</v>
      </c>
      <c r="B171" s="230">
        <v>4.2</v>
      </c>
      <c r="C171" s="231">
        <v>4.2</v>
      </c>
      <c r="D171" s="231">
        <v>0</v>
      </c>
      <c r="E171" s="231">
        <v>0</v>
      </c>
      <c r="F171" s="231">
        <v>0</v>
      </c>
      <c r="G171" s="231">
        <v>0</v>
      </c>
      <c r="H171" s="231">
        <v>0</v>
      </c>
      <c r="I171" s="231">
        <v>0</v>
      </c>
      <c r="J171" s="231">
        <v>0</v>
      </c>
      <c r="K171" s="231">
        <v>0</v>
      </c>
      <c r="L171" s="231">
        <v>0</v>
      </c>
      <c r="M171" s="231">
        <v>0</v>
      </c>
    </row>
    <row r="172" ht="27.95" customHeight="1" spans="1:13">
      <c r="A172" s="234" t="s">
        <v>319</v>
      </c>
      <c r="B172" s="230">
        <v>654</v>
      </c>
      <c r="C172" s="231">
        <v>654</v>
      </c>
      <c r="D172" s="231">
        <v>0</v>
      </c>
      <c r="E172" s="231">
        <v>0</v>
      </c>
      <c r="F172" s="231">
        <v>0</v>
      </c>
      <c r="G172" s="231">
        <v>0</v>
      </c>
      <c r="H172" s="231">
        <v>0</v>
      </c>
      <c r="I172" s="231">
        <v>0</v>
      </c>
      <c r="J172" s="231">
        <v>0</v>
      </c>
      <c r="K172" s="231">
        <v>0</v>
      </c>
      <c r="L172" s="231">
        <v>0</v>
      </c>
      <c r="M172" s="231">
        <v>0</v>
      </c>
    </row>
    <row r="173" ht="27.95" customHeight="1" spans="1:13">
      <c r="A173" s="234" t="s">
        <v>320</v>
      </c>
      <c r="B173" s="230">
        <v>15</v>
      </c>
      <c r="C173" s="231">
        <v>15</v>
      </c>
      <c r="D173" s="231">
        <v>0</v>
      </c>
      <c r="E173" s="231">
        <v>0</v>
      </c>
      <c r="F173" s="231">
        <v>0</v>
      </c>
      <c r="G173" s="231">
        <v>0</v>
      </c>
      <c r="H173" s="231">
        <v>0</v>
      </c>
      <c r="I173" s="231">
        <v>0</v>
      </c>
      <c r="J173" s="231">
        <v>0</v>
      </c>
      <c r="K173" s="231">
        <v>0</v>
      </c>
      <c r="L173" s="231">
        <v>0</v>
      </c>
      <c r="M173" s="231">
        <v>0</v>
      </c>
    </row>
    <row r="174" ht="27.95" customHeight="1" spans="1:13">
      <c r="A174" s="234" t="s">
        <v>321</v>
      </c>
      <c r="B174" s="230">
        <v>52</v>
      </c>
      <c r="C174" s="231">
        <v>52</v>
      </c>
      <c r="D174" s="231">
        <v>0</v>
      </c>
      <c r="E174" s="231">
        <v>0</v>
      </c>
      <c r="F174" s="231">
        <v>0</v>
      </c>
      <c r="G174" s="231">
        <v>0</v>
      </c>
      <c r="H174" s="231">
        <v>0</v>
      </c>
      <c r="I174" s="231">
        <v>0</v>
      </c>
      <c r="J174" s="231">
        <v>0</v>
      </c>
      <c r="K174" s="231">
        <v>0</v>
      </c>
      <c r="L174" s="231">
        <v>0</v>
      </c>
      <c r="M174" s="231">
        <v>0</v>
      </c>
    </row>
    <row r="175" ht="27.95" customHeight="1" spans="1:13">
      <c r="A175" s="232"/>
      <c r="B175" s="230">
        <v>0</v>
      </c>
      <c r="C175" s="231">
        <v>0</v>
      </c>
      <c r="D175" s="231">
        <v>0</v>
      </c>
      <c r="E175" s="231">
        <v>0</v>
      </c>
      <c r="F175" s="231">
        <v>0</v>
      </c>
      <c r="G175" s="231">
        <v>0</v>
      </c>
      <c r="H175" s="231">
        <v>0</v>
      </c>
      <c r="I175" s="231">
        <v>0</v>
      </c>
      <c r="J175" s="231">
        <v>0</v>
      </c>
      <c r="K175" s="231">
        <v>0</v>
      </c>
      <c r="L175" s="231">
        <v>0</v>
      </c>
      <c r="M175" s="231">
        <v>0</v>
      </c>
    </row>
    <row r="176" ht="27.95" customHeight="1" spans="1:13">
      <c r="A176" s="232"/>
      <c r="B176" s="230">
        <v>0</v>
      </c>
      <c r="C176" s="231">
        <v>0</v>
      </c>
      <c r="D176" s="231">
        <v>0</v>
      </c>
      <c r="E176" s="231">
        <v>0</v>
      </c>
      <c r="F176" s="231">
        <v>0</v>
      </c>
      <c r="G176" s="231">
        <v>0</v>
      </c>
      <c r="H176" s="231">
        <v>0</v>
      </c>
      <c r="I176" s="231">
        <v>0</v>
      </c>
      <c r="J176" s="231">
        <v>0</v>
      </c>
      <c r="K176" s="231">
        <v>0</v>
      </c>
      <c r="L176" s="231">
        <v>0</v>
      </c>
      <c r="M176" s="231">
        <v>0</v>
      </c>
    </row>
    <row r="177" ht="27.95" customHeight="1" spans="1:13">
      <c r="A177" s="233" t="s">
        <v>322</v>
      </c>
      <c r="B177" s="230">
        <v>29</v>
      </c>
      <c r="C177" s="231">
        <v>29</v>
      </c>
      <c r="D177" s="231">
        <v>0</v>
      </c>
      <c r="E177" s="231">
        <v>0</v>
      </c>
      <c r="F177" s="231">
        <v>0</v>
      </c>
      <c r="G177" s="231">
        <v>0</v>
      </c>
      <c r="H177" s="231">
        <v>0</v>
      </c>
      <c r="I177" s="231">
        <v>0</v>
      </c>
      <c r="J177" s="231">
        <v>0</v>
      </c>
      <c r="K177" s="231">
        <v>0</v>
      </c>
      <c r="L177" s="231">
        <v>0</v>
      </c>
      <c r="M177" s="231">
        <v>0</v>
      </c>
    </row>
    <row r="178" ht="27.95" customHeight="1" spans="1:13">
      <c r="A178" s="232" t="s">
        <v>323</v>
      </c>
      <c r="B178" s="230">
        <v>29</v>
      </c>
      <c r="C178" s="231">
        <v>29</v>
      </c>
      <c r="D178" s="231">
        <v>0</v>
      </c>
      <c r="E178" s="231">
        <v>0</v>
      </c>
      <c r="F178" s="231">
        <v>0</v>
      </c>
      <c r="G178" s="231">
        <v>0</v>
      </c>
      <c r="H178" s="231">
        <v>0</v>
      </c>
      <c r="I178" s="231">
        <v>0</v>
      </c>
      <c r="J178" s="231">
        <v>0</v>
      </c>
      <c r="K178" s="231">
        <v>0</v>
      </c>
      <c r="L178" s="231">
        <v>0</v>
      </c>
      <c r="M178" s="231">
        <v>0</v>
      </c>
    </row>
    <row r="179" ht="27.95" customHeight="1" spans="1:13">
      <c r="A179" s="232"/>
      <c r="B179" s="230">
        <v>0</v>
      </c>
      <c r="C179" s="231">
        <v>0</v>
      </c>
      <c r="D179" s="231">
        <v>0</v>
      </c>
      <c r="E179" s="231">
        <v>0</v>
      </c>
      <c r="F179" s="231">
        <v>0</v>
      </c>
      <c r="G179" s="231">
        <v>0</v>
      </c>
      <c r="H179" s="231">
        <v>0</v>
      </c>
      <c r="I179" s="231">
        <v>0</v>
      </c>
      <c r="J179" s="231">
        <v>0</v>
      </c>
      <c r="K179" s="231">
        <v>0</v>
      </c>
      <c r="L179" s="231">
        <v>0</v>
      </c>
      <c r="M179" s="231">
        <v>0</v>
      </c>
    </row>
    <row r="180" ht="27.95" customHeight="1" spans="1:13">
      <c r="A180" s="232"/>
      <c r="B180" s="230">
        <v>0</v>
      </c>
      <c r="C180" s="231">
        <v>0</v>
      </c>
      <c r="D180" s="231">
        <v>0</v>
      </c>
      <c r="E180" s="231">
        <v>0</v>
      </c>
      <c r="F180" s="231">
        <v>0</v>
      </c>
      <c r="G180" s="231">
        <v>0</v>
      </c>
      <c r="H180" s="231">
        <v>0</v>
      </c>
      <c r="I180" s="231">
        <v>0</v>
      </c>
      <c r="J180" s="231">
        <v>0</v>
      </c>
      <c r="K180" s="231">
        <v>0</v>
      </c>
      <c r="L180" s="231">
        <v>0</v>
      </c>
      <c r="M180" s="231">
        <v>0</v>
      </c>
    </row>
    <row r="181" ht="27.95" customHeight="1" spans="1:13">
      <c r="A181" s="233" t="s">
        <v>324</v>
      </c>
      <c r="B181" s="230">
        <v>6929</v>
      </c>
      <c r="C181" s="231">
        <v>6929</v>
      </c>
      <c r="D181" s="231">
        <v>0</v>
      </c>
      <c r="E181" s="231">
        <v>0</v>
      </c>
      <c r="F181" s="231">
        <v>0</v>
      </c>
      <c r="G181" s="231">
        <v>0</v>
      </c>
      <c r="H181" s="231">
        <v>0</v>
      </c>
      <c r="I181" s="231">
        <v>0</v>
      </c>
      <c r="J181" s="231">
        <v>0</v>
      </c>
      <c r="K181" s="231">
        <v>0</v>
      </c>
      <c r="L181" s="231">
        <v>0</v>
      </c>
      <c r="M181" s="231">
        <v>0</v>
      </c>
    </row>
    <row r="182" ht="27.95" customHeight="1" spans="1:13">
      <c r="A182" s="234" t="s">
        <v>325</v>
      </c>
      <c r="B182" s="230">
        <v>2</v>
      </c>
      <c r="C182" s="231">
        <v>2</v>
      </c>
      <c r="D182" s="231">
        <v>0</v>
      </c>
      <c r="E182" s="231">
        <v>0</v>
      </c>
      <c r="F182" s="231">
        <v>0</v>
      </c>
      <c r="G182" s="231">
        <v>0</v>
      </c>
      <c r="H182" s="231">
        <v>0</v>
      </c>
      <c r="I182" s="231">
        <v>0</v>
      </c>
      <c r="J182" s="231">
        <v>0</v>
      </c>
      <c r="K182" s="231">
        <v>0</v>
      </c>
      <c r="L182" s="231">
        <v>0</v>
      </c>
      <c r="M182" s="231">
        <v>0</v>
      </c>
    </row>
    <row r="183" ht="27.95" customHeight="1" spans="1:13">
      <c r="A183" s="234" t="s">
        <v>326</v>
      </c>
      <c r="B183" s="230">
        <v>58</v>
      </c>
      <c r="C183" s="231">
        <v>58</v>
      </c>
      <c r="D183" s="231">
        <v>0</v>
      </c>
      <c r="E183" s="231">
        <v>0</v>
      </c>
      <c r="F183" s="231">
        <v>0</v>
      </c>
      <c r="G183" s="231">
        <v>0</v>
      </c>
      <c r="H183" s="231">
        <v>0</v>
      </c>
      <c r="I183" s="231">
        <v>0</v>
      </c>
      <c r="J183" s="231">
        <v>0</v>
      </c>
      <c r="K183" s="231">
        <v>0</v>
      </c>
      <c r="L183" s="231">
        <v>0</v>
      </c>
      <c r="M183" s="231">
        <v>0</v>
      </c>
    </row>
    <row r="184" ht="27.95" customHeight="1" spans="1:13">
      <c r="A184" s="234" t="s">
        <v>327</v>
      </c>
      <c r="B184" s="230">
        <v>43</v>
      </c>
      <c r="C184" s="231">
        <v>43</v>
      </c>
      <c r="D184" s="231">
        <v>0</v>
      </c>
      <c r="E184" s="231">
        <v>0</v>
      </c>
      <c r="F184" s="231">
        <v>0</v>
      </c>
      <c r="G184" s="231">
        <v>0</v>
      </c>
      <c r="H184" s="231">
        <v>0</v>
      </c>
      <c r="I184" s="231">
        <v>0</v>
      </c>
      <c r="J184" s="231">
        <v>0</v>
      </c>
      <c r="K184" s="231">
        <v>0</v>
      </c>
      <c r="L184" s="231">
        <v>0</v>
      </c>
      <c r="M184" s="231">
        <v>0</v>
      </c>
    </row>
    <row r="185" ht="27.95" customHeight="1" spans="1:13">
      <c r="A185" s="234" t="s">
        <v>328</v>
      </c>
      <c r="B185" s="230">
        <v>35</v>
      </c>
      <c r="C185" s="231">
        <v>35</v>
      </c>
      <c r="D185" s="231">
        <v>0</v>
      </c>
      <c r="E185" s="231">
        <v>0</v>
      </c>
      <c r="F185" s="231">
        <v>0</v>
      </c>
      <c r="G185" s="231">
        <v>0</v>
      </c>
      <c r="H185" s="231">
        <v>0</v>
      </c>
      <c r="I185" s="231">
        <v>0</v>
      </c>
      <c r="J185" s="231">
        <v>0</v>
      </c>
      <c r="K185" s="231">
        <v>0</v>
      </c>
      <c r="L185" s="231">
        <v>0</v>
      </c>
      <c r="M185" s="231">
        <v>0</v>
      </c>
    </row>
    <row r="186" ht="27.95" customHeight="1" spans="1:13">
      <c r="A186" s="234" t="s">
        <v>329</v>
      </c>
      <c r="B186" s="230">
        <v>67</v>
      </c>
      <c r="C186" s="231">
        <v>67</v>
      </c>
      <c r="D186" s="231">
        <v>0</v>
      </c>
      <c r="E186" s="231">
        <v>0</v>
      </c>
      <c r="F186" s="231">
        <v>0</v>
      </c>
      <c r="G186" s="231">
        <v>0</v>
      </c>
      <c r="H186" s="231">
        <v>0</v>
      </c>
      <c r="I186" s="231">
        <v>0</v>
      </c>
      <c r="J186" s="231">
        <v>0</v>
      </c>
      <c r="K186" s="231">
        <v>0</v>
      </c>
      <c r="L186" s="231">
        <v>0</v>
      </c>
      <c r="M186" s="231">
        <v>0</v>
      </c>
    </row>
    <row r="187" ht="27.95" customHeight="1" spans="1:13">
      <c r="A187" s="234" t="s">
        <v>330</v>
      </c>
      <c r="B187" s="230">
        <v>167.6</v>
      </c>
      <c r="C187" s="231">
        <v>167.6</v>
      </c>
      <c r="D187" s="231">
        <v>0</v>
      </c>
      <c r="E187" s="231">
        <v>0</v>
      </c>
      <c r="F187" s="231">
        <v>0</v>
      </c>
      <c r="G187" s="231">
        <v>0</v>
      </c>
      <c r="H187" s="231">
        <v>0</v>
      </c>
      <c r="I187" s="231">
        <v>0</v>
      </c>
      <c r="J187" s="231">
        <v>0</v>
      </c>
      <c r="K187" s="231">
        <v>0</v>
      </c>
      <c r="L187" s="231">
        <v>0</v>
      </c>
      <c r="M187" s="231">
        <v>0</v>
      </c>
    </row>
    <row r="188" ht="27.95" customHeight="1" spans="1:13">
      <c r="A188" s="234" t="s">
        <v>331</v>
      </c>
      <c r="B188" s="230">
        <v>4</v>
      </c>
      <c r="C188" s="231">
        <v>4</v>
      </c>
      <c r="D188" s="231">
        <v>0</v>
      </c>
      <c r="E188" s="231">
        <v>0</v>
      </c>
      <c r="F188" s="231">
        <v>0</v>
      </c>
      <c r="G188" s="231">
        <v>0</v>
      </c>
      <c r="H188" s="231">
        <v>0</v>
      </c>
      <c r="I188" s="231">
        <v>0</v>
      </c>
      <c r="J188" s="231">
        <v>0</v>
      </c>
      <c r="K188" s="231">
        <v>0</v>
      </c>
      <c r="L188" s="231">
        <v>0</v>
      </c>
      <c r="M188" s="231">
        <v>0</v>
      </c>
    </row>
    <row r="189" ht="27.95" customHeight="1" spans="1:13">
      <c r="A189" s="234" t="s">
        <v>332</v>
      </c>
      <c r="B189" s="230">
        <v>644.7</v>
      </c>
      <c r="C189" s="231">
        <v>644.7</v>
      </c>
      <c r="D189" s="231">
        <v>0</v>
      </c>
      <c r="E189" s="231">
        <v>0</v>
      </c>
      <c r="F189" s="231">
        <v>0</v>
      </c>
      <c r="G189" s="231">
        <v>0</v>
      </c>
      <c r="H189" s="231">
        <v>0</v>
      </c>
      <c r="I189" s="231">
        <v>0</v>
      </c>
      <c r="J189" s="231">
        <v>0</v>
      </c>
      <c r="K189" s="231">
        <v>0</v>
      </c>
      <c r="L189" s="231">
        <v>0</v>
      </c>
      <c r="M189" s="231">
        <v>0</v>
      </c>
    </row>
    <row r="190" ht="27.95" customHeight="1" spans="1:13">
      <c r="A190" s="234" t="s">
        <v>333</v>
      </c>
      <c r="B190" s="230">
        <v>1505</v>
      </c>
      <c r="C190" s="231">
        <v>1505</v>
      </c>
      <c r="D190" s="231">
        <v>0</v>
      </c>
      <c r="E190" s="231">
        <v>0</v>
      </c>
      <c r="F190" s="231">
        <v>0</v>
      </c>
      <c r="G190" s="231">
        <v>0</v>
      </c>
      <c r="H190" s="231">
        <v>0</v>
      </c>
      <c r="I190" s="231">
        <v>0</v>
      </c>
      <c r="J190" s="231">
        <v>0</v>
      </c>
      <c r="K190" s="231">
        <v>0</v>
      </c>
      <c r="L190" s="231">
        <v>0</v>
      </c>
      <c r="M190" s="231">
        <v>0</v>
      </c>
    </row>
    <row r="191" ht="27.95" customHeight="1" spans="1:13">
      <c r="A191" s="234" t="s">
        <v>334</v>
      </c>
      <c r="B191" s="230">
        <v>58.7</v>
      </c>
      <c r="C191" s="231">
        <v>58.7</v>
      </c>
      <c r="D191" s="231">
        <v>0</v>
      </c>
      <c r="E191" s="231">
        <v>0</v>
      </c>
      <c r="F191" s="231">
        <v>0</v>
      </c>
      <c r="G191" s="231">
        <v>0</v>
      </c>
      <c r="H191" s="231">
        <v>0</v>
      </c>
      <c r="I191" s="231">
        <v>0</v>
      </c>
      <c r="J191" s="231">
        <v>0</v>
      </c>
      <c r="K191" s="231">
        <v>0</v>
      </c>
      <c r="L191" s="231">
        <v>0</v>
      </c>
      <c r="M191" s="231">
        <v>0</v>
      </c>
    </row>
    <row r="192" ht="27.95" customHeight="1" spans="1:13">
      <c r="A192" s="234" t="s">
        <v>335</v>
      </c>
      <c r="B192" s="230">
        <v>30</v>
      </c>
      <c r="C192" s="231">
        <v>30</v>
      </c>
      <c r="D192" s="231">
        <v>0</v>
      </c>
      <c r="E192" s="231">
        <v>0</v>
      </c>
      <c r="F192" s="231">
        <v>0</v>
      </c>
      <c r="G192" s="231">
        <v>0</v>
      </c>
      <c r="H192" s="231">
        <v>0</v>
      </c>
      <c r="I192" s="231">
        <v>0</v>
      </c>
      <c r="J192" s="231">
        <v>0</v>
      </c>
      <c r="K192" s="231">
        <v>0</v>
      </c>
      <c r="L192" s="231">
        <v>0</v>
      </c>
      <c r="M192" s="231">
        <v>0</v>
      </c>
    </row>
    <row r="193" ht="27.95" customHeight="1" spans="1:13">
      <c r="A193" s="234" t="s">
        <v>336</v>
      </c>
      <c r="B193" s="230">
        <v>108</v>
      </c>
      <c r="C193" s="231">
        <v>108</v>
      </c>
      <c r="D193" s="231">
        <v>0</v>
      </c>
      <c r="E193" s="231">
        <v>0</v>
      </c>
      <c r="F193" s="231">
        <v>0</v>
      </c>
      <c r="G193" s="231">
        <v>0</v>
      </c>
      <c r="H193" s="231">
        <v>0</v>
      </c>
      <c r="I193" s="231">
        <v>0</v>
      </c>
      <c r="J193" s="231">
        <v>0</v>
      </c>
      <c r="K193" s="231">
        <v>0</v>
      </c>
      <c r="L193" s="231">
        <v>0</v>
      </c>
      <c r="M193" s="231">
        <v>0</v>
      </c>
    </row>
    <row r="194" ht="27.95" customHeight="1" spans="1:13">
      <c r="A194" s="234" t="s">
        <v>337</v>
      </c>
      <c r="B194" s="230">
        <v>46</v>
      </c>
      <c r="C194" s="231">
        <v>46</v>
      </c>
      <c r="D194" s="231">
        <v>0</v>
      </c>
      <c r="E194" s="231">
        <v>0</v>
      </c>
      <c r="F194" s="231">
        <v>0</v>
      </c>
      <c r="G194" s="231">
        <v>0</v>
      </c>
      <c r="H194" s="231">
        <v>0</v>
      </c>
      <c r="I194" s="231">
        <v>0</v>
      </c>
      <c r="J194" s="231">
        <v>0</v>
      </c>
      <c r="K194" s="231">
        <v>0</v>
      </c>
      <c r="L194" s="231">
        <v>0</v>
      </c>
      <c r="M194" s="231">
        <v>0</v>
      </c>
    </row>
    <row r="195" ht="27.95" customHeight="1" spans="1:13">
      <c r="A195" s="234" t="s">
        <v>338</v>
      </c>
      <c r="B195" s="230">
        <v>1695</v>
      </c>
      <c r="C195" s="231">
        <v>1695</v>
      </c>
      <c r="D195" s="231">
        <v>0</v>
      </c>
      <c r="E195" s="231">
        <v>0</v>
      </c>
      <c r="F195" s="231">
        <v>0</v>
      </c>
      <c r="G195" s="231">
        <v>0</v>
      </c>
      <c r="H195" s="231">
        <v>0</v>
      </c>
      <c r="I195" s="231">
        <v>0</v>
      </c>
      <c r="J195" s="231">
        <v>0</v>
      </c>
      <c r="K195" s="231">
        <v>0</v>
      </c>
      <c r="L195" s="231">
        <v>0</v>
      </c>
      <c r="M195" s="231">
        <v>0</v>
      </c>
    </row>
    <row r="196" ht="27.95" customHeight="1" spans="1:13">
      <c r="A196" s="234" t="s">
        <v>339</v>
      </c>
      <c r="B196" s="230">
        <v>54</v>
      </c>
      <c r="C196" s="231">
        <v>54</v>
      </c>
      <c r="D196" s="231">
        <v>0</v>
      </c>
      <c r="E196" s="231">
        <v>0</v>
      </c>
      <c r="F196" s="231">
        <v>0</v>
      </c>
      <c r="G196" s="231">
        <v>0</v>
      </c>
      <c r="H196" s="231">
        <v>0</v>
      </c>
      <c r="I196" s="231">
        <v>0</v>
      </c>
      <c r="J196" s="231">
        <v>0</v>
      </c>
      <c r="K196" s="231">
        <v>0</v>
      </c>
      <c r="L196" s="231">
        <v>0</v>
      </c>
      <c r="M196" s="231">
        <v>0</v>
      </c>
    </row>
    <row r="197" ht="27.95" customHeight="1" spans="1:13">
      <c r="A197" s="234" t="s">
        <v>340</v>
      </c>
      <c r="B197" s="230">
        <v>10</v>
      </c>
      <c r="C197" s="231">
        <v>10</v>
      </c>
      <c r="D197" s="231">
        <v>0</v>
      </c>
      <c r="E197" s="231">
        <v>0</v>
      </c>
      <c r="F197" s="231">
        <v>0</v>
      </c>
      <c r="G197" s="231">
        <v>0</v>
      </c>
      <c r="H197" s="231">
        <v>0</v>
      </c>
      <c r="I197" s="231">
        <v>0</v>
      </c>
      <c r="J197" s="231">
        <v>0</v>
      </c>
      <c r="K197" s="231">
        <v>0</v>
      </c>
      <c r="L197" s="231">
        <v>0</v>
      </c>
      <c r="M197" s="231">
        <v>0</v>
      </c>
    </row>
    <row r="198" ht="27.95" customHeight="1" spans="1:13">
      <c r="A198" s="234" t="s">
        <v>341</v>
      </c>
      <c r="B198" s="230">
        <v>30</v>
      </c>
      <c r="C198" s="231">
        <v>30</v>
      </c>
      <c r="D198" s="231">
        <v>0</v>
      </c>
      <c r="E198" s="231">
        <v>0</v>
      </c>
      <c r="F198" s="231">
        <v>0</v>
      </c>
      <c r="G198" s="231">
        <v>0</v>
      </c>
      <c r="H198" s="231">
        <v>0</v>
      </c>
      <c r="I198" s="231">
        <v>0</v>
      </c>
      <c r="J198" s="231">
        <v>0</v>
      </c>
      <c r="K198" s="231">
        <v>0</v>
      </c>
      <c r="L198" s="231">
        <v>0</v>
      </c>
      <c r="M198" s="231">
        <v>0</v>
      </c>
    </row>
    <row r="199" ht="27.95" customHeight="1" spans="1:13">
      <c r="A199" s="234" t="s">
        <v>342</v>
      </c>
      <c r="B199" s="230">
        <v>60</v>
      </c>
      <c r="C199" s="231">
        <v>60</v>
      </c>
      <c r="D199" s="231">
        <v>0</v>
      </c>
      <c r="E199" s="231">
        <v>0</v>
      </c>
      <c r="F199" s="231">
        <v>0</v>
      </c>
      <c r="G199" s="231">
        <v>0</v>
      </c>
      <c r="H199" s="231">
        <v>0</v>
      </c>
      <c r="I199" s="231">
        <v>0</v>
      </c>
      <c r="J199" s="231">
        <v>0</v>
      </c>
      <c r="K199" s="231">
        <v>0</v>
      </c>
      <c r="L199" s="231">
        <v>0</v>
      </c>
      <c r="M199" s="231">
        <v>0</v>
      </c>
    </row>
    <row r="200" ht="27.95" customHeight="1" spans="1:13">
      <c r="A200" s="234" t="s">
        <v>343</v>
      </c>
      <c r="B200" s="230">
        <v>905</v>
      </c>
      <c r="C200" s="231">
        <v>905</v>
      </c>
      <c r="D200" s="231">
        <v>0</v>
      </c>
      <c r="E200" s="231">
        <v>0</v>
      </c>
      <c r="F200" s="231">
        <v>0</v>
      </c>
      <c r="G200" s="231">
        <v>0</v>
      </c>
      <c r="H200" s="231">
        <v>0</v>
      </c>
      <c r="I200" s="231">
        <v>0</v>
      </c>
      <c r="J200" s="231">
        <v>0</v>
      </c>
      <c r="K200" s="231">
        <v>0</v>
      </c>
      <c r="L200" s="231">
        <v>0</v>
      </c>
      <c r="M200" s="231">
        <v>0</v>
      </c>
    </row>
    <row r="201" ht="27.95" customHeight="1" spans="1:13">
      <c r="A201" s="234" t="s">
        <v>344</v>
      </c>
      <c r="B201" s="230">
        <v>1226</v>
      </c>
      <c r="C201" s="231">
        <v>1226</v>
      </c>
      <c r="D201" s="231">
        <v>0</v>
      </c>
      <c r="E201" s="231">
        <v>0</v>
      </c>
      <c r="F201" s="231">
        <v>0</v>
      </c>
      <c r="G201" s="231">
        <v>0</v>
      </c>
      <c r="H201" s="231">
        <v>0</v>
      </c>
      <c r="I201" s="231">
        <v>0</v>
      </c>
      <c r="J201" s="231">
        <v>0</v>
      </c>
      <c r="K201" s="231">
        <v>0</v>
      </c>
      <c r="L201" s="231">
        <v>0</v>
      </c>
      <c r="M201" s="231">
        <v>0</v>
      </c>
    </row>
    <row r="202" ht="27.95" customHeight="1" spans="1:13">
      <c r="A202" s="234" t="s">
        <v>345</v>
      </c>
      <c r="B202" s="230">
        <v>180</v>
      </c>
      <c r="C202" s="231">
        <v>180</v>
      </c>
      <c r="D202" s="231">
        <v>0</v>
      </c>
      <c r="E202" s="231">
        <v>0</v>
      </c>
      <c r="F202" s="231">
        <v>0</v>
      </c>
      <c r="G202" s="231">
        <v>0</v>
      </c>
      <c r="H202" s="231">
        <v>0</v>
      </c>
      <c r="I202" s="231">
        <v>0</v>
      </c>
      <c r="J202" s="231">
        <v>0</v>
      </c>
      <c r="K202" s="231">
        <v>0</v>
      </c>
      <c r="L202" s="231">
        <v>0</v>
      </c>
      <c r="M202" s="231">
        <v>0</v>
      </c>
    </row>
    <row r="203" ht="27.95" customHeight="1" spans="1:13">
      <c r="A203" s="232"/>
      <c r="B203" s="230">
        <v>0</v>
      </c>
      <c r="C203" s="231">
        <v>0</v>
      </c>
      <c r="D203" s="231">
        <v>0</v>
      </c>
      <c r="E203" s="231">
        <v>0</v>
      </c>
      <c r="F203" s="231">
        <v>0</v>
      </c>
      <c r="G203" s="231">
        <v>0</v>
      </c>
      <c r="H203" s="231">
        <v>0</v>
      </c>
      <c r="I203" s="231">
        <v>0</v>
      </c>
      <c r="J203" s="231">
        <v>0</v>
      </c>
      <c r="K203" s="231">
        <v>0</v>
      </c>
      <c r="L203" s="231">
        <v>0</v>
      </c>
      <c r="M203" s="231">
        <v>0</v>
      </c>
    </row>
    <row r="204" ht="27.95" customHeight="1" spans="1:13">
      <c r="A204" s="232"/>
      <c r="B204" s="230">
        <v>0</v>
      </c>
      <c r="C204" s="231">
        <v>0</v>
      </c>
      <c r="D204" s="231">
        <v>0</v>
      </c>
      <c r="E204" s="231">
        <v>0</v>
      </c>
      <c r="F204" s="231">
        <v>0</v>
      </c>
      <c r="G204" s="231">
        <v>0</v>
      </c>
      <c r="H204" s="231">
        <v>0</v>
      </c>
      <c r="I204" s="231">
        <v>0</v>
      </c>
      <c r="J204" s="231">
        <v>0</v>
      </c>
      <c r="K204" s="231">
        <v>0</v>
      </c>
      <c r="L204" s="231">
        <v>0</v>
      </c>
      <c r="M204" s="231">
        <v>0</v>
      </c>
    </row>
    <row r="205" ht="27.95" customHeight="1" spans="1:13">
      <c r="A205" s="233" t="s">
        <v>346</v>
      </c>
      <c r="B205" s="230">
        <v>86.5</v>
      </c>
      <c r="C205" s="231">
        <v>86.5</v>
      </c>
      <c r="D205" s="231">
        <v>0</v>
      </c>
      <c r="E205" s="231">
        <v>0</v>
      </c>
      <c r="F205" s="231">
        <v>0</v>
      </c>
      <c r="G205" s="231">
        <v>0</v>
      </c>
      <c r="H205" s="231">
        <v>0</v>
      </c>
      <c r="I205" s="231">
        <v>0</v>
      </c>
      <c r="J205" s="231">
        <v>0</v>
      </c>
      <c r="K205" s="231">
        <v>0</v>
      </c>
      <c r="L205" s="231">
        <v>0</v>
      </c>
      <c r="M205" s="231">
        <v>0</v>
      </c>
    </row>
    <row r="206" ht="27.95" customHeight="1" spans="1:13">
      <c r="A206" s="234" t="s">
        <v>347</v>
      </c>
      <c r="B206" s="230">
        <v>35</v>
      </c>
      <c r="C206" s="231">
        <v>35</v>
      </c>
      <c r="D206" s="231">
        <v>0</v>
      </c>
      <c r="E206" s="231">
        <v>0</v>
      </c>
      <c r="F206" s="231">
        <v>0</v>
      </c>
      <c r="G206" s="231">
        <v>0</v>
      </c>
      <c r="H206" s="231">
        <v>0</v>
      </c>
      <c r="I206" s="231">
        <v>0</v>
      </c>
      <c r="J206" s="231">
        <v>0</v>
      </c>
      <c r="K206" s="231">
        <v>0</v>
      </c>
      <c r="L206" s="231">
        <v>0</v>
      </c>
      <c r="M206" s="231">
        <v>0</v>
      </c>
    </row>
    <row r="207" ht="27.95" customHeight="1" spans="1:13">
      <c r="A207" s="234" t="s">
        <v>348</v>
      </c>
      <c r="B207" s="230">
        <v>50</v>
      </c>
      <c r="C207" s="231">
        <v>50</v>
      </c>
      <c r="D207" s="231">
        <v>0</v>
      </c>
      <c r="E207" s="231">
        <v>0</v>
      </c>
      <c r="F207" s="231">
        <v>0</v>
      </c>
      <c r="G207" s="231">
        <v>0</v>
      </c>
      <c r="H207" s="231">
        <v>0</v>
      </c>
      <c r="I207" s="231">
        <v>0</v>
      </c>
      <c r="J207" s="231">
        <v>0</v>
      </c>
      <c r="K207" s="231">
        <v>0</v>
      </c>
      <c r="L207" s="231">
        <v>0</v>
      </c>
      <c r="M207" s="231">
        <v>0</v>
      </c>
    </row>
    <row r="208" ht="27.95" customHeight="1" spans="1:13">
      <c r="A208" s="234" t="s">
        <v>349</v>
      </c>
      <c r="B208" s="230">
        <v>1.5</v>
      </c>
      <c r="C208" s="231">
        <v>1.5</v>
      </c>
      <c r="D208" s="231">
        <v>0</v>
      </c>
      <c r="E208" s="231">
        <v>0</v>
      </c>
      <c r="F208" s="231">
        <v>0</v>
      </c>
      <c r="G208" s="231">
        <v>0</v>
      </c>
      <c r="H208" s="231">
        <v>0</v>
      </c>
      <c r="I208" s="231">
        <v>0</v>
      </c>
      <c r="J208" s="231">
        <v>0</v>
      </c>
      <c r="K208" s="231">
        <v>0</v>
      </c>
      <c r="L208" s="231">
        <v>0</v>
      </c>
      <c r="M208" s="231">
        <v>0</v>
      </c>
    </row>
    <row r="209" ht="27.95" customHeight="1" spans="1:13">
      <c r="A209" s="232"/>
      <c r="B209" s="230">
        <v>0</v>
      </c>
      <c r="C209" s="231">
        <v>0</v>
      </c>
      <c r="D209" s="231">
        <v>0</v>
      </c>
      <c r="E209" s="231">
        <v>0</v>
      </c>
      <c r="F209" s="231">
        <v>0</v>
      </c>
      <c r="G209" s="231">
        <v>0</v>
      </c>
      <c r="H209" s="231">
        <v>0</v>
      </c>
      <c r="I209" s="231">
        <v>0</v>
      </c>
      <c r="J209" s="231">
        <v>0</v>
      </c>
      <c r="K209" s="231">
        <v>0</v>
      </c>
      <c r="L209" s="231">
        <v>0</v>
      </c>
      <c r="M209" s="231">
        <v>0</v>
      </c>
    </row>
    <row r="210" ht="27.95" customHeight="1" spans="1:13">
      <c r="A210" s="232"/>
      <c r="B210" s="230">
        <v>0</v>
      </c>
      <c r="C210" s="231">
        <v>0</v>
      </c>
      <c r="D210" s="231">
        <v>0</v>
      </c>
      <c r="E210" s="231">
        <v>0</v>
      </c>
      <c r="F210" s="231">
        <v>0</v>
      </c>
      <c r="G210" s="231">
        <v>0</v>
      </c>
      <c r="H210" s="231">
        <v>0</v>
      </c>
      <c r="I210" s="231">
        <v>0</v>
      </c>
      <c r="J210" s="231">
        <v>0</v>
      </c>
      <c r="K210" s="231">
        <v>0</v>
      </c>
      <c r="L210" s="231">
        <v>0</v>
      </c>
      <c r="M210" s="231">
        <v>0</v>
      </c>
    </row>
    <row r="211" ht="27.95" customHeight="1" spans="1:13">
      <c r="A211" s="233" t="s">
        <v>350</v>
      </c>
      <c r="B211" s="230">
        <v>301</v>
      </c>
      <c r="C211" s="231">
        <v>301</v>
      </c>
      <c r="D211" s="231">
        <v>0</v>
      </c>
      <c r="E211" s="231">
        <v>0</v>
      </c>
      <c r="F211" s="231">
        <v>0</v>
      </c>
      <c r="G211" s="231">
        <v>0</v>
      </c>
      <c r="H211" s="231">
        <v>0</v>
      </c>
      <c r="I211" s="231">
        <v>0</v>
      </c>
      <c r="J211" s="231">
        <v>0</v>
      </c>
      <c r="K211" s="231">
        <v>0</v>
      </c>
      <c r="L211" s="231">
        <v>0</v>
      </c>
      <c r="M211" s="231">
        <v>0</v>
      </c>
    </row>
    <row r="212" ht="27.95" customHeight="1" spans="1:13">
      <c r="A212" s="234" t="s">
        <v>351</v>
      </c>
      <c r="B212" s="230">
        <v>34</v>
      </c>
      <c r="C212" s="231">
        <v>34</v>
      </c>
      <c r="D212" s="231">
        <v>0</v>
      </c>
      <c r="E212" s="231">
        <v>0</v>
      </c>
      <c r="F212" s="231">
        <v>0</v>
      </c>
      <c r="G212" s="231">
        <v>0</v>
      </c>
      <c r="H212" s="231">
        <v>0</v>
      </c>
      <c r="I212" s="231">
        <v>0</v>
      </c>
      <c r="J212" s="231">
        <v>0</v>
      </c>
      <c r="K212" s="231">
        <v>0</v>
      </c>
      <c r="L212" s="231">
        <v>0</v>
      </c>
      <c r="M212" s="231">
        <v>0</v>
      </c>
    </row>
    <row r="213" ht="27.95" customHeight="1" spans="1:13">
      <c r="A213" s="234" t="s">
        <v>352</v>
      </c>
      <c r="B213" s="230">
        <v>267</v>
      </c>
      <c r="C213" s="231">
        <v>267</v>
      </c>
      <c r="D213" s="231">
        <v>0</v>
      </c>
      <c r="E213" s="231">
        <v>0</v>
      </c>
      <c r="F213" s="231">
        <v>0</v>
      </c>
      <c r="G213" s="231">
        <v>0</v>
      </c>
      <c r="H213" s="231">
        <v>0</v>
      </c>
      <c r="I213" s="231">
        <v>0</v>
      </c>
      <c r="J213" s="231">
        <v>0</v>
      </c>
      <c r="K213" s="231">
        <v>0</v>
      </c>
      <c r="L213" s="231">
        <v>0</v>
      </c>
      <c r="M213" s="231">
        <v>0</v>
      </c>
    </row>
    <row r="214" ht="27.95" customHeight="1" spans="1:13">
      <c r="A214" s="232"/>
      <c r="B214" s="230">
        <v>0</v>
      </c>
      <c r="C214" s="231">
        <v>0</v>
      </c>
      <c r="D214" s="231">
        <v>0</v>
      </c>
      <c r="E214" s="231">
        <v>0</v>
      </c>
      <c r="F214" s="231">
        <v>0</v>
      </c>
      <c r="G214" s="231">
        <v>0</v>
      </c>
      <c r="H214" s="231">
        <v>0</v>
      </c>
      <c r="I214" s="231">
        <v>0</v>
      </c>
      <c r="J214" s="231">
        <v>0</v>
      </c>
      <c r="K214" s="231">
        <v>0</v>
      </c>
      <c r="L214" s="231">
        <v>0</v>
      </c>
      <c r="M214" s="231">
        <v>0</v>
      </c>
    </row>
    <row r="215" ht="27.95" customHeight="1" spans="1:13">
      <c r="A215" s="232"/>
      <c r="B215" s="230">
        <v>0</v>
      </c>
      <c r="C215" s="231">
        <v>0</v>
      </c>
      <c r="D215" s="231">
        <v>0</v>
      </c>
      <c r="E215" s="231">
        <v>0</v>
      </c>
      <c r="F215" s="231">
        <v>0</v>
      </c>
      <c r="G215" s="231">
        <v>0</v>
      </c>
      <c r="H215" s="231">
        <v>0</v>
      </c>
      <c r="I215" s="231">
        <v>0</v>
      </c>
      <c r="J215" s="231">
        <v>0</v>
      </c>
      <c r="K215" s="231">
        <v>0</v>
      </c>
      <c r="L215" s="231">
        <v>0</v>
      </c>
      <c r="M215" s="231">
        <v>0</v>
      </c>
    </row>
    <row r="216" ht="27.95" customHeight="1" spans="1:13">
      <c r="A216" s="233" t="s">
        <v>353</v>
      </c>
      <c r="B216" s="230">
        <v>0</v>
      </c>
      <c r="C216" s="231">
        <v>0</v>
      </c>
      <c r="D216" s="231">
        <v>0</v>
      </c>
      <c r="E216" s="231">
        <v>0</v>
      </c>
      <c r="F216" s="231">
        <v>0</v>
      </c>
      <c r="G216" s="231">
        <v>0</v>
      </c>
      <c r="H216" s="231">
        <v>0</v>
      </c>
      <c r="I216" s="231">
        <v>0</v>
      </c>
      <c r="J216" s="231">
        <v>0</v>
      </c>
      <c r="K216" s="231">
        <v>0</v>
      </c>
      <c r="L216" s="231">
        <v>0</v>
      </c>
      <c r="M216" s="231">
        <v>0</v>
      </c>
    </row>
    <row r="217" ht="27.95" customHeight="1" spans="1:13">
      <c r="A217" s="232"/>
      <c r="B217" s="230">
        <v>0</v>
      </c>
      <c r="C217" s="231">
        <v>0</v>
      </c>
      <c r="D217" s="231">
        <v>0</v>
      </c>
      <c r="E217" s="231">
        <v>0</v>
      </c>
      <c r="F217" s="231">
        <v>0</v>
      </c>
      <c r="G217" s="231">
        <v>0</v>
      </c>
      <c r="H217" s="231">
        <v>0</v>
      </c>
      <c r="I217" s="231">
        <v>0</v>
      </c>
      <c r="J217" s="231">
        <v>0</v>
      </c>
      <c r="K217" s="231">
        <v>0</v>
      </c>
      <c r="L217" s="231">
        <v>0</v>
      </c>
      <c r="M217" s="231">
        <v>0</v>
      </c>
    </row>
    <row r="218" ht="27.95" customHeight="1" spans="1:13">
      <c r="A218" s="232"/>
      <c r="B218" s="230">
        <v>0</v>
      </c>
      <c r="C218" s="231">
        <v>0</v>
      </c>
      <c r="D218" s="231">
        <v>0</v>
      </c>
      <c r="E218" s="231">
        <v>0</v>
      </c>
      <c r="F218" s="231">
        <v>0</v>
      </c>
      <c r="G218" s="231">
        <v>0</v>
      </c>
      <c r="H218" s="231">
        <v>0</v>
      </c>
      <c r="I218" s="231">
        <v>0</v>
      </c>
      <c r="J218" s="231">
        <v>0</v>
      </c>
      <c r="K218" s="231">
        <v>0</v>
      </c>
      <c r="L218" s="231">
        <v>0</v>
      </c>
      <c r="M218" s="231">
        <v>0</v>
      </c>
    </row>
    <row r="219" ht="27.95" customHeight="1" spans="1:13">
      <c r="A219" s="233" t="s">
        <v>354</v>
      </c>
      <c r="B219" s="230">
        <v>305</v>
      </c>
      <c r="C219" s="231">
        <v>305</v>
      </c>
      <c r="D219" s="231">
        <v>0</v>
      </c>
      <c r="E219" s="231">
        <v>0</v>
      </c>
      <c r="F219" s="231">
        <v>0</v>
      </c>
      <c r="G219" s="231">
        <v>0</v>
      </c>
      <c r="H219" s="231">
        <v>0</v>
      </c>
      <c r="I219" s="231">
        <v>0</v>
      </c>
      <c r="J219" s="231">
        <v>0</v>
      </c>
      <c r="K219" s="231">
        <v>0</v>
      </c>
      <c r="L219" s="231">
        <v>0</v>
      </c>
      <c r="M219" s="231">
        <v>0</v>
      </c>
    </row>
    <row r="220" ht="27.95" customHeight="1" spans="1:13">
      <c r="A220" s="234" t="s">
        <v>355</v>
      </c>
      <c r="B220" s="230">
        <v>100</v>
      </c>
      <c r="C220" s="231">
        <v>100</v>
      </c>
      <c r="D220" s="231">
        <v>0</v>
      </c>
      <c r="E220" s="231">
        <v>0</v>
      </c>
      <c r="F220" s="231">
        <v>0</v>
      </c>
      <c r="G220" s="231">
        <v>0</v>
      </c>
      <c r="H220" s="231">
        <v>0</v>
      </c>
      <c r="I220" s="231">
        <v>0</v>
      </c>
      <c r="J220" s="231">
        <v>0</v>
      </c>
      <c r="K220" s="231">
        <v>0</v>
      </c>
      <c r="L220" s="231">
        <v>0</v>
      </c>
      <c r="M220" s="231">
        <v>0</v>
      </c>
    </row>
    <row r="221" ht="27.95" customHeight="1" spans="1:13">
      <c r="A221" s="234" t="s">
        <v>356</v>
      </c>
      <c r="B221" s="230">
        <v>40</v>
      </c>
      <c r="C221" s="231">
        <v>40</v>
      </c>
      <c r="D221" s="231">
        <v>0</v>
      </c>
      <c r="E221" s="231">
        <v>0</v>
      </c>
      <c r="F221" s="231">
        <v>0</v>
      </c>
      <c r="G221" s="231">
        <v>0</v>
      </c>
      <c r="H221" s="231">
        <v>0</v>
      </c>
      <c r="I221" s="231">
        <v>0</v>
      </c>
      <c r="J221" s="231">
        <v>0</v>
      </c>
      <c r="K221" s="231">
        <v>0</v>
      </c>
      <c r="L221" s="231">
        <v>0</v>
      </c>
      <c r="M221" s="231">
        <v>0</v>
      </c>
    </row>
    <row r="222" ht="27.95" customHeight="1" spans="1:13">
      <c r="A222" s="234" t="s">
        <v>357</v>
      </c>
      <c r="B222" s="230">
        <v>0</v>
      </c>
      <c r="C222" s="231">
        <v>0</v>
      </c>
      <c r="D222" s="231">
        <v>0</v>
      </c>
      <c r="E222" s="231">
        <v>0</v>
      </c>
      <c r="F222" s="231">
        <v>0</v>
      </c>
      <c r="G222" s="231">
        <v>0</v>
      </c>
      <c r="H222" s="231">
        <v>0</v>
      </c>
      <c r="I222" s="231">
        <v>0</v>
      </c>
      <c r="J222" s="231">
        <v>0</v>
      </c>
      <c r="K222" s="231">
        <v>0</v>
      </c>
      <c r="L222" s="231">
        <v>0</v>
      </c>
      <c r="M222" s="231">
        <v>0</v>
      </c>
    </row>
    <row r="223" ht="27.95" customHeight="1" spans="1:13">
      <c r="A223" s="234" t="s">
        <v>358</v>
      </c>
      <c r="B223" s="230">
        <v>165</v>
      </c>
      <c r="C223" s="231">
        <v>165</v>
      </c>
      <c r="D223" s="231">
        <v>0</v>
      </c>
      <c r="E223" s="231">
        <v>0</v>
      </c>
      <c r="F223" s="231">
        <v>0</v>
      </c>
      <c r="G223" s="231">
        <v>0</v>
      </c>
      <c r="H223" s="231">
        <v>0</v>
      </c>
      <c r="I223" s="231">
        <v>0</v>
      </c>
      <c r="J223" s="231">
        <v>0</v>
      </c>
      <c r="K223" s="231">
        <v>0</v>
      </c>
      <c r="L223" s="231">
        <v>0</v>
      </c>
      <c r="M223" s="231">
        <v>0</v>
      </c>
    </row>
    <row r="224" ht="27.95" customHeight="1" spans="1:13">
      <c r="A224" s="232"/>
      <c r="B224" s="230">
        <v>0</v>
      </c>
      <c r="C224" s="231">
        <v>0</v>
      </c>
      <c r="D224" s="231">
        <v>0</v>
      </c>
      <c r="E224" s="231">
        <v>0</v>
      </c>
      <c r="F224" s="231">
        <v>0</v>
      </c>
      <c r="G224" s="231">
        <v>0</v>
      </c>
      <c r="H224" s="231">
        <v>0</v>
      </c>
      <c r="I224" s="231">
        <v>0</v>
      </c>
      <c r="J224" s="231">
        <v>0</v>
      </c>
      <c r="K224" s="231">
        <v>0</v>
      </c>
      <c r="L224" s="231">
        <v>0</v>
      </c>
      <c r="M224" s="231">
        <v>0</v>
      </c>
    </row>
    <row r="225" ht="27.95" customHeight="1" spans="1:13">
      <c r="A225" s="232"/>
      <c r="B225" s="230">
        <v>0</v>
      </c>
      <c r="C225" s="231">
        <v>0</v>
      </c>
      <c r="D225" s="231">
        <v>0</v>
      </c>
      <c r="E225" s="231">
        <v>0</v>
      </c>
      <c r="F225" s="231">
        <v>0</v>
      </c>
      <c r="G225" s="231">
        <v>0</v>
      </c>
      <c r="H225" s="231">
        <v>0</v>
      </c>
      <c r="I225" s="231">
        <v>0</v>
      </c>
      <c r="J225" s="231">
        <v>0</v>
      </c>
      <c r="K225" s="231">
        <v>0</v>
      </c>
      <c r="L225" s="231">
        <v>0</v>
      </c>
      <c r="M225" s="231">
        <v>0</v>
      </c>
    </row>
    <row r="226" ht="27.95" customHeight="1" spans="1:13">
      <c r="A226" s="233" t="s">
        <v>359</v>
      </c>
      <c r="B226" s="230">
        <v>-444.4</v>
      </c>
      <c r="C226" s="231">
        <v>-444.4</v>
      </c>
      <c r="D226" s="231">
        <v>0</v>
      </c>
      <c r="E226" s="231">
        <v>0</v>
      </c>
      <c r="F226" s="231">
        <v>0</v>
      </c>
      <c r="G226" s="231">
        <v>0</v>
      </c>
      <c r="H226" s="231">
        <v>0</v>
      </c>
      <c r="I226" s="231">
        <v>0</v>
      </c>
      <c r="J226" s="231">
        <v>0</v>
      </c>
      <c r="K226" s="231">
        <v>0</v>
      </c>
      <c r="L226" s="231">
        <v>0</v>
      </c>
      <c r="M226" s="231">
        <v>0</v>
      </c>
    </row>
    <row r="227" s="219" customFormat="1" ht="27.95" customHeight="1" spans="1:13">
      <c r="A227" s="234" t="s">
        <v>360</v>
      </c>
      <c r="B227" s="230">
        <v>7</v>
      </c>
      <c r="C227" s="231">
        <v>7</v>
      </c>
      <c r="D227" s="231">
        <v>0</v>
      </c>
      <c r="E227" s="231">
        <v>0</v>
      </c>
      <c r="F227" s="231">
        <v>0</v>
      </c>
      <c r="G227" s="231">
        <v>0</v>
      </c>
      <c r="H227" s="231">
        <v>0</v>
      </c>
      <c r="I227" s="231">
        <v>0</v>
      </c>
      <c r="J227" s="231">
        <v>0</v>
      </c>
      <c r="K227" s="231">
        <v>0</v>
      </c>
      <c r="L227" s="231">
        <v>0</v>
      </c>
      <c r="M227" s="231">
        <v>0</v>
      </c>
    </row>
    <row r="228" s="219" customFormat="1" ht="27.95" customHeight="1" spans="1:13">
      <c r="A228" s="234" t="s">
        <v>361</v>
      </c>
      <c r="B228" s="230">
        <v>0</v>
      </c>
      <c r="C228" s="231">
        <v>0</v>
      </c>
      <c r="D228" s="231">
        <v>0</v>
      </c>
      <c r="E228" s="231">
        <v>0</v>
      </c>
      <c r="F228" s="231">
        <v>0</v>
      </c>
      <c r="G228" s="231">
        <v>0</v>
      </c>
      <c r="H228" s="231">
        <v>0</v>
      </c>
      <c r="I228" s="231">
        <v>0</v>
      </c>
      <c r="J228" s="231">
        <v>0</v>
      </c>
      <c r="K228" s="231">
        <v>0</v>
      </c>
      <c r="L228" s="231">
        <v>0</v>
      </c>
      <c r="M228" s="231">
        <v>0</v>
      </c>
    </row>
    <row r="229" ht="27.95" customHeight="1" spans="1:13">
      <c r="A229" s="234" t="s">
        <v>362</v>
      </c>
      <c r="B229" s="230">
        <v>0</v>
      </c>
      <c r="C229" s="231">
        <v>0</v>
      </c>
      <c r="D229" s="231">
        <v>0</v>
      </c>
      <c r="E229" s="231">
        <v>0</v>
      </c>
      <c r="F229" s="231">
        <v>0</v>
      </c>
      <c r="G229" s="231">
        <v>0</v>
      </c>
      <c r="H229" s="231">
        <v>0</v>
      </c>
      <c r="I229" s="231">
        <v>0</v>
      </c>
      <c r="J229" s="231">
        <v>0</v>
      </c>
      <c r="K229" s="231">
        <v>0</v>
      </c>
      <c r="L229" s="231">
        <v>0</v>
      </c>
      <c r="M229" s="231">
        <v>0</v>
      </c>
    </row>
    <row r="230" ht="27.95" customHeight="1" spans="1:13">
      <c r="A230" s="234" t="s">
        <v>363</v>
      </c>
      <c r="B230" s="230">
        <v>-546.8</v>
      </c>
      <c r="C230" s="231">
        <v>-546.8</v>
      </c>
      <c r="D230" s="231">
        <v>0</v>
      </c>
      <c r="E230" s="231">
        <v>0</v>
      </c>
      <c r="F230" s="231">
        <v>0</v>
      </c>
      <c r="G230" s="231">
        <v>0</v>
      </c>
      <c r="H230" s="231">
        <v>0</v>
      </c>
      <c r="I230" s="231">
        <v>0</v>
      </c>
      <c r="J230" s="231">
        <v>0</v>
      </c>
      <c r="K230" s="231">
        <v>0</v>
      </c>
      <c r="L230" s="231">
        <v>0</v>
      </c>
      <c r="M230" s="231">
        <v>0</v>
      </c>
    </row>
    <row r="231" ht="27.95" customHeight="1" spans="1:13">
      <c r="A231" s="234" t="s">
        <v>364</v>
      </c>
      <c r="B231" s="230">
        <v>95.4</v>
      </c>
      <c r="C231" s="231">
        <v>95.4</v>
      </c>
      <c r="D231" s="231">
        <v>0</v>
      </c>
      <c r="E231" s="231">
        <v>0</v>
      </c>
      <c r="F231" s="231">
        <v>0</v>
      </c>
      <c r="G231" s="231">
        <v>0</v>
      </c>
      <c r="H231" s="231">
        <v>0</v>
      </c>
      <c r="I231" s="231">
        <v>0</v>
      </c>
      <c r="J231" s="231">
        <v>0</v>
      </c>
      <c r="K231" s="231">
        <v>0</v>
      </c>
      <c r="L231" s="231">
        <v>0</v>
      </c>
      <c r="M231" s="231">
        <v>0</v>
      </c>
    </row>
    <row r="232" ht="27.95" customHeight="1" spans="1:13">
      <c r="A232" s="232"/>
      <c r="B232" s="230">
        <v>0</v>
      </c>
      <c r="C232" s="231"/>
      <c r="D232" s="231"/>
      <c r="E232" s="231"/>
      <c r="F232" s="231"/>
      <c r="G232" s="231"/>
      <c r="H232" s="231"/>
      <c r="I232" s="231"/>
      <c r="J232" s="231"/>
      <c r="K232" s="231"/>
      <c r="L232" s="231"/>
      <c r="M232" s="231"/>
    </row>
    <row r="233" ht="27.95" customHeight="1" spans="1:13">
      <c r="A233" s="232"/>
      <c r="B233" s="230">
        <v>0</v>
      </c>
      <c r="C233" s="231"/>
      <c r="D233" s="231"/>
      <c r="E233" s="231"/>
      <c r="F233" s="231"/>
      <c r="G233" s="231"/>
      <c r="H233" s="231"/>
      <c r="I233" s="231"/>
      <c r="J233" s="231"/>
      <c r="K233" s="231"/>
      <c r="L233" s="231"/>
      <c r="M233" s="231"/>
    </row>
    <row r="236" spans="3:13">
      <c r="C236" s="237"/>
      <c r="D236" s="237"/>
      <c r="E236" s="237"/>
      <c r="F236" s="237"/>
      <c r="G236" s="237"/>
      <c r="H236" s="237"/>
      <c r="I236" s="237"/>
      <c r="J236" s="237"/>
      <c r="K236" s="237"/>
      <c r="L236" s="237"/>
      <c r="M236" s="237"/>
    </row>
    <row r="237" spans="3:13">
      <c r="C237" s="237"/>
      <c r="D237" s="237"/>
      <c r="E237" s="237"/>
      <c r="F237" s="237"/>
      <c r="G237" s="237"/>
      <c r="H237" s="237"/>
      <c r="I237" s="237"/>
      <c r="J237" s="237"/>
      <c r="K237" s="237"/>
      <c r="L237" s="237"/>
      <c r="M237" s="237"/>
    </row>
  </sheetData>
  <sheetProtection formatCells="0" formatColumns="0" formatRows="0"/>
  <mergeCells count="1">
    <mergeCell ref="A1:S1"/>
  </mergeCells>
  <pageMargins left="0.751388888888889" right="0.751388888888889" top="1" bottom="1" header="0.5" footer="0.5"/>
  <pageSetup paperSize="8" scale="65" orientation="landscape" horizontalDpi="600"/>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workbookViewId="0">
      <selection activeCell="K12" sqref="K12"/>
    </sheetView>
  </sheetViews>
  <sheetFormatPr defaultColWidth="9.125" defaultRowHeight="13.5"/>
  <cols>
    <col min="1" max="1" width="44.25" style="200" customWidth="1"/>
    <col min="2" max="3" width="15.625" style="200" customWidth="1"/>
    <col min="4" max="4" width="13.875" style="200" customWidth="1"/>
    <col min="5" max="5" width="2.5" style="200" customWidth="1"/>
    <col min="6" max="6" width="11.375" style="200" hidden="1" customWidth="1"/>
    <col min="7" max="7" width="8.875" style="200" hidden="1" customWidth="1"/>
    <col min="8" max="8" width="10.625" style="200" hidden="1" customWidth="1"/>
    <col min="9" max="9" width="8.875" style="200" hidden="1" customWidth="1"/>
    <col min="10" max="254" width="9.125" style="200" customWidth="1"/>
    <col min="255" max="16384" width="9.125" style="200"/>
  </cols>
  <sheetData>
    <row r="1" s="197" customFormat="1" ht="24.75" customHeight="1" spans="1:4">
      <c r="A1" s="201" t="s">
        <v>365</v>
      </c>
      <c r="B1" s="201"/>
      <c r="C1" s="201"/>
      <c r="D1" s="201"/>
    </row>
    <row r="2" s="198" customFormat="1" ht="21" customHeight="1" spans="1:7">
      <c r="A2" s="202" t="s">
        <v>366</v>
      </c>
      <c r="B2" s="203"/>
      <c r="C2" s="203"/>
      <c r="D2" s="203" t="s">
        <v>26</v>
      </c>
      <c r="F2" s="198" t="s">
        <v>367</v>
      </c>
      <c r="G2" s="198" t="s">
        <v>368</v>
      </c>
    </row>
    <row r="3" s="199" customFormat="1" ht="24.75" customHeight="1" spans="1:7">
      <c r="A3" s="21" t="s">
        <v>27</v>
      </c>
      <c r="B3" s="21" t="s">
        <v>369</v>
      </c>
      <c r="C3" s="21" t="s">
        <v>370</v>
      </c>
      <c r="D3" s="22" t="s">
        <v>30</v>
      </c>
      <c r="F3" s="204" t="s">
        <v>371</v>
      </c>
      <c r="G3" s="205">
        <v>3011777.222249</v>
      </c>
    </row>
    <row r="4" s="198" customFormat="1" ht="18" customHeight="1" spans="1:9">
      <c r="A4" s="206" t="s">
        <v>372</v>
      </c>
      <c r="B4" s="207">
        <f>SUM(B5:B7)</f>
        <v>9581.43</v>
      </c>
      <c r="C4" s="207">
        <f t="shared" ref="C4:C30" si="0">B4*1.05</f>
        <v>10060.5015</v>
      </c>
      <c r="D4" s="13">
        <f t="shared" ref="D4:D30" si="1">C4/B4</f>
        <v>1.05</v>
      </c>
      <c r="F4" s="208" t="s">
        <v>373</v>
      </c>
      <c r="G4" s="209">
        <v>2206208.737781</v>
      </c>
      <c r="H4" s="210">
        <f t="shared" ref="H4:H31" si="2">ROUND(G4,0)</f>
        <v>2206209</v>
      </c>
      <c r="I4" s="217">
        <v>2206209</v>
      </c>
    </row>
    <row r="5" s="198" customFormat="1" ht="18" customHeight="1" spans="1:9">
      <c r="A5" s="206" t="s">
        <v>374</v>
      </c>
      <c r="B5" s="207">
        <v>7331.91</v>
      </c>
      <c r="C5" s="207">
        <f t="shared" si="0"/>
        <v>7698.5055</v>
      </c>
      <c r="D5" s="13">
        <f t="shared" si="1"/>
        <v>1.05</v>
      </c>
      <c r="F5" s="208" t="s">
        <v>375</v>
      </c>
      <c r="G5" s="211">
        <v>951439.372182</v>
      </c>
      <c r="H5" s="210">
        <f t="shared" si="2"/>
        <v>951439</v>
      </c>
      <c r="I5" s="217">
        <v>951439</v>
      </c>
    </row>
    <row r="6" s="198" customFormat="1" ht="18" customHeight="1" spans="1:9">
      <c r="A6" s="206" t="s">
        <v>376</v>
      </c>
      <c r="B6" s="207">
        <v>2249.52</v>
      </c>
      <c r="C6" s="207">
        <f t="shared" si="0"/>
        <v>2361.996</v>
      </c>
      <c r="D6" s="13">
        <f t="shared" si="1"/>
        <v>1.05</v>
      </c>
      <c r="F6" s="208" t="s">
        <v>377</v>
      </c>
      <c r="G6" s="211">
        <v>328113.224914</v>
      </c>
      <c r="H6" s="210">
        <f t="shared" si="2"/>
        <v>328113</v>
      </c>
      <c r="I6" s="217">
        <v>328113</v>
      </c>
    </row>
    <row r="7" s="198" customFormat="1" ht="18" customHeight="1" spans="1:9">
      <c r="A7" s="206" t="s">
        <v>378</v>
      </c>
      <c r="B7" s="207"/>
      <c r="C7" s="207">
        <f t="shared" si="0"/>
        <v>0</v>
      </c>
      <c r="D7" s="13" t="e">
        <f t="shared" si="1"/>
        <v>#DIV/0!</v>
      </c>
      <c r="F7" s="208" t="s">
        <v>379</v>
      </c>
      <c r="G7" s="211">
        <v>154553.790931</v>
      </c>
      <c r="H7" s="210">
        <f t="shared" si="2"/>
        <v>154554</v>
      </c>
      <c r="I7" s="217">
        <v>154554</v>
      </c>
    </row>
    <row r="8" s="198" customFormat="1" ht="18" customHeight="1" spans="1:9">
      <c r="A8" s="206" t="s">
        <v>380</v>
      </c>
      <c r="B8" s="207">
        <f>SUM(B9:B22)</f>
        <v>1858.29</v>
      </c>
      <c r="C8" s="207">
        <f t="shared" si="0"/>
        <v>1951.2045</v>
      </c>
      <c r="D8" s="13">
        <f t="shared" si="1"/>
        <v>1.05</v>
      </c>
      <c r="F8" s="208" t="s">
        <v>381</v>
      </c>
      <c r="G8" s="211">
        <v>102699.504454</v>
      </c>
      <c r="H8" s="210">
        <f t="shared" si="2"/>
        <v>102700</v>
      </c>
      <c r="I8" s="217">
        <v>102700</v>
      </c>
    </row>
    <row r="9" s="198" customFormat="1" ht="18" customHeight="1" spans="1:9">
      <c r="A9" s="206" t="s">
        <v>382</v>
      </c>
      <c r="B9" s="207">
        <v>1266.64</v>
      </c>
      <c r="C9" s="207">
        <f t="shared" si="0"/>
        <v>1329.972</v>
      </c>
      <c r="D9" s="13">
        <f t="shared" si="1"/>
        <v>1.05</v>
      </c>
      <c r="F9" s="208" t="s">
        <v>383</v>
      </c>
      <c r="G9" s="211">
        <v>7692.119432</v>
      </c>
      <c r="H9" s="210">
        <f t="shared" si="2"/>
        <v>7692</v>
      </c>
      <c r="I9" s="217">
        <v>7692</v>
      </c>
    </row>
    <row r="10" s="198" customFormat="1" ht="18" customHeight="1" spans="1:9">
      <c r="A10" s="206" t="s">
        <v>384</v>
      </c>
      <c r="B10" s="207">
        <v>5.47</v>
      </c>
      <c r="C10" s="207">
        <f t="shared" si="0"/>
        <v>5.7435</v>
      </c>
      <c r="D10" s="13">
        <f t="shared" si="1"/>
        <v>1.05</v>
      </c>
      <c r="F10" s="208" t="s">
        <v>385</v>
      </c>
      <c r="G10" s="211">
        <v>224720.042967</v>
      </c>
      <c r="H10" s="210">
        <f t="shared" si="2"/>
        <v>224720</v>
      </c>
      <c r="I10" s="217">
        <v>224720</v>
      </c>
    </row>
    <row r="11" s="198" customFormat="1" ht="18" customHeight="1" spans="1:9">
      <c r="A11" s="206" t="s">
        <v>386</v>
      </c>
      <c r="B11" s="207">
        <v>6.08</v>
      </c>
      <c r="C11" s="207">
        <f t="shared" si="0"/>
        <v>6.384</v>
      </c>
      <c r="D11" s="13">
        <f t="shared" si="1"/>
        <v>1.05</v>
      </c>
      <c r="F11" s="208" t="s">
        <v>387</v>
      </c>
      <c r="G11" s="211">
        <v>211994.707924</v>
      </c>
      <c r="H11" s="210">
        <f t="shared" si="2"/>
        <v>211995</v>
      </c>
      <c r="I11" s="217">
        <v>211995</v>
      </c>
    </row>
    <row r="12" s="198" customFormat="1" ht="18" customHeight="1" spans="1:9">
      <c r="A12" s="206" t="s">
        <v>388</v>
      </c>
      <c r="B12" s="207">
        <v>37.79</v>
      </c>
      <c r="C12" s="207">
        <f t="shared" si="0"/>
        <v>39.6795</v>
      </c>
      <c r="D12" s="13">
        <f t="shared" si="1"/>
        <v>1.05</v>
      </c>
      <c r="F12" s="208" t="s">
        <v>389</v>
      </c>
      <c r="G12" s="211">
        <v>381538.143538</v>
      </c>
      <c r="H12" s="210">
        <f t="shared" si="2"/>
        <v>381538</v>
      </c>
      <c r="I12" s="217">
        <v>381538</v>
      </c>
    </row>
    <row r="13" s="198" customFormat="1" ht="18" customHeight="1" spans="1:9">
      <c r="A13" s="206" t="s">
        <v>390</v>
      </c>
      <c r="B13" s="207">
        <v>43.76</v>
      </c>
      <c r="C13" s="207">
        <f t="shared" si="0"/>
        <v>45.948</v>
      </c>
      <c r="D13" s="13">
        <f t="shared" si="1"/>
        <v>1.05</v>
      </c>
      <c r="F13" s="208" t="s">
        <v>391</v>
      </c>
      <c r="G13" s="211">
        <v>23679.618309</v>
      </c>
      <c r="H13" s="210">
        <f t="shared" si="2"/>
        <v>23680</v>
      </c>
      <c r="I13" s="217">
        <v>23680</v>
      </c>
    </row>
    <row r="14" s="198" customFormat="1" ht="18" customHeight="1" spans="1:9">
      <c r="A14" s="206" t="s">
        <v>392</v>
      </c>
      <c r="B14" s="207">
        <v>61.88</v>
      </c>
      <c r="C14" s="207">
        <f t="shared" si="0"/>
        <v>64.974</v>
      </c>
      <c r="D14" s="13">
        <f t="shared" si="1"/>
        <v>1.05</v>
      </c>
      <c r="F14" s="208" t="s">
        <v>393</v>
      </c>
      <c r="G14" s="209">
        <v>6449.638752</v>
      </c>
      <c r="H14" s="210">
        <f t="shared" si="2"/>
        <v>6450</v>
      </c>
      <c r="I14" s="217">
        <v>6450</v>
      </c>
    </row>
    <row r="15" s="198" customFormat="1" ht="18" customHeight="1" spans="1:9">
      <c r="A15" s="206" t="s">
        <v>394</v>
      </c>
      <c r="B15" s="207">
        <v>5.41</v>
      </c>
      <c r="C15" s="207">
        <f t="shared" si="0"/>
        <v>5.6805</v>
      </c>
      <c r="D15" s="13">
        <f t="shared" si="1"/>
        <v>1.05</v>
      </c>
      <c r="F15" s="208" t="s">
        <v>395</v>
      </c>
      <c r="G15" s="211">
        <v>830.953091</v>
      </c>
      <c r="H15" s="210">
        <f t="shared" si="2"/>
        <v>831</v>
      </c>
      <c r="I15" s="217">
        <v>831</v>
      </c>
    </row>
    <row r="16" s="198" customFormat="1" ht="18" customHeight="1" spans="1:9">
      <c r="A16" s="206" t="s">
        <v>396</v>
      </c>
      <c r="B16" s="207">
        <v>54.1</v>
      </c>
      <c r="C16" s="207">
        <f t="shared" si="0"/>
        <v>56.805</v>
      </c>
      <c r="D16" s="13">
        <f t="shared" si="1"/>
        <v>1.05</v>
      </c>
      <c r="F16" s="208" t="s">
        <v>397</v>
      </c>
      <c r="G16" s="211">
        <v>291.346422</v>
      </c>
      <c r="H16" s="210">
        <f t="shared" si="2"/>
        <v>291</v>
      </c>
      <c r="I16" s="217">
        <v>291</v>
      </c>
    </row>
    <row r="17" s="198" customFormat="1" ht="18" customHeight="1" spans="1:9">
      <c r="A17" s="206" t="s">
        <v>398</v>
      </c>
      <c r="B17" s="207">
        <v>32.46</v>
      </c>
      <c r="C17" s="207">
        <f t="shared" si="0"/>
        <v>34.083</v>
      </c>
      <c r="D17" s="13">
        <f t="shared" si="1"/>
        <v>1.05</v>
      </c>
      <c r="F17" s="208" t="s">
        <v>399</v>
      </c>
      <c r="G17" s="211">
        <v>9866.727459</v>
      </c>
      <c r="H17" s="210">
        <f t="shared" si="2"/>
        <v>9867</v>
      </c>
      <c r="I17" s="217">
        <v>9867</v>
      </c>
    </row>
    <row r="18" s="198" customFormat="1" ht="18" customHeight="1" spans="1:9">
      <c r="A18" s="206" t="s">
        <v>400</v>
      </c>
      <c r="B18" s="207">
        <v>6.75</v>
      </c>
      <c r="C18" s="207">
        <f t="shared" si="0"/>
        <v>7.0875</v>
      </c>
      <c r="D18" s="13">
        <f t="shared" si="1"/>
        <v>1.05</v>
      </c>
      <c r="F18" s="208" t="s">
        <v>401</v>
      </c>
      <c r="G18" s="211">
        <v>32308.372419</v>
      </c>
      <c r="H18" s="210">
        <f t="shared" si="2"/>
        <v>32308</v>
      </c>
      <c r="I18" s="217">
        <v>32308</v>
      </c>
    </row>
    <row r="19" s="198" customFormat="1" ht="18" customHeight="1" spans="1:9">
      <c r="A19" s="206" t="s">
        <v>402</v>
      </c>
      <c r="B19" s="207">
        <v>140.95</v>
      </c>
      <c r="C19" s="207">
        <f t="shared" si="0"/>
        <v>147.9975</v>
      </c>
      <c r="D19" s="13">
        <f t="shared" si="1"/>
        <v>1.05</v>
      </c>
      <c r="F19" s="208" t="s">
        <v>403</v>
      </c>
      <c r="G19" s="211">
        <v>15740.150661</v>
      </c>
      <c r="H19" s="210">
        <f t="shared" si="2"/>
        <v>15740</v>
      </c>
      <c r="I19" s="217">
        <v>15740</v>
      </c>
    </row>
    <row r="20" s="198" customFormat="1" ht="18" customHeight="1" spans="1:9">
      <c r="A20" s="206" t="s">
        <v>404</v>
      </c>
      <c r="B20" s="207">
        <v>197</v>
      </c>
      <c r="C20" s="207">
        <f t="shared" si="0"/>
        <v>206.85</v>
      </c>
      <c r="D20" s="13">
        <f t="shared" si="1"/>
        <v>1.05</v>
      </c>
      <c r="F20" s="208" t="s">
        <v>405</v>
      </c>
      <c r="G20" s="211">
        <v>25505.794636</v>
      </c>
      <c r="H20" s="210">
        <f t="shared" si="2"/>
        <v>25506</v>
      </c>
      <c r="I20" s="217">
        <v>25506</v>
      </c>
    </row>
    <row r="21" s="198" customFormat="1" ht="18" customHeight="1" spans="1:9">
      <c r="A21" s="206" t="s">
        <v>406</v>
      </c>
      <c r="B21" s="207"/>
      <c r="C21" s="207">
        <f t="shared" si="0"/>
        <v>0</v>
      </c>
      <c r="D21" s="13" t="e">
        <f t="shared" si="1"/>
        <v>#DIV/0!</v>
      </c>
      <c r="F21" s="208" t="s">
        <v>407</v>
      </c>
      <c r="G21" s="211">
        <v>1794.108836</v>
      </c>
      <c r="H21" s="210">
        <f t="shared" si="2"/>
        <v>1794</v>
      </c>
      <c r="I21" s="217">
        <v>1794</v>
      </c>
    </row>
    <row r="22" s="198" customFormat="1" ht="18" customHeight="1" spans="1:9">
      <c r="A22" s="206" t="s">
        <v>408</v>
      </c>
      <c r="B22" s="207"/>
      <c r="C22" s="207">
        <f t="shared" si="0"/>
        <v>0</v>
      </c>
      <c r="D22" s="13" t="e">
        <f t="shared" si="1"/>
        <v>#DIV/0!</v>
      </c>
      <c r="F22" s="208" t="s">
        <v>409</v>
      </c>
      <c r="G22" s="211">
        <v>403320.937206</v>
      </c>
      <c r="H22" s="210">
        <f t="shared" si="2"/>
        <v>403321</v>
      </c>
      <c r="I22" s="217">
        <v>403321</v>
      </c>
    </row>
    <row r="23" s="198" customFormat="1" ht="18" customHeight="1" spans="1:9">
      <c r="A23" s="206" t="s">
        <v>410</v>
      </c>
      <c r="B23" s="207">
        <f>B25</f>
        <v>43.76</v>
      </c>
      <c r="C23" s="207">
        <f t="shared" si="0"/>
        <v>45.948</v>
      </c>
      <c r="D23" s="13">
        <f t="shared" si="1"/>
        <v>1.05</v>
      </c>
      <c r="F23" s="208" t="s">
        <v>411</v>
      </c>
      <c r="G23" s="211">
        <v>25003.350482</v>
      </c>
      <c r="H23" s="210">
        <f t="shared" si="2"/>
        <v>25003</v>
      </c>
      <c r="I23" s="217">
        <v>25003</v>
      </c>
    </row>
    <row r="24" s="198" customFormat="1" ht="18" customHeight="1" spans="1:9">
      <c r="A24" s="206" t="s">
        <v>412</v>
      </c>
      <c r="B24" s="207"/>
      <c r="C24" s="207">
        <f t="shared" si="0"/>
        <v>0</v>
      </c>
      <c r="D24" s="13" t="e">
        <f t="shared" si="1"/>
        <v>#DIV/0!</v>
      </c>
      <c r="F24" s="208" t="s">
        <v>413</v>
      </c>
      <c r="G24" s="209">
        <v>108795.467941</v>
      </c>
      <c r="H24" s="210">
        <f t="shared" si="2"/>
        <v>108795</v>
      </c>
      <c r="I24" s="217">
        <v>108795</v>
      </c>
    </row>
    <row r="25" s="198" customFormat="1" ht="18" customHeight="1" spans="1:9">
      <c r="A25" s="206" t="s">
        <v>414</v>
      </c>
      <c r="B25" s="207">
        <v>43.76</v>
      </c>
      <c r="C25" s="207">
        <f t="shared" si="0"/>
        <v>45.948</v>
      </c>
      <c r="D25" s="13">
        <f t="shared" si="1"/>
        <v>1.05</v>
      </c>
      <c r="F25" s="208" t="s">
        <v>415</v>
      </c>
      <c r="G25" s="211">
        <v>16.865482</v>
      </c>
      <c r="H25" s="210">
        <f t="shared" si="2"/>
        <v>17</v>
      </c>
      <c r="I25" s="217">
        <v>17</v>
      </c>
    </row>
    <row r="26" s="198" customFormat="1" ht="18" customHeight="1" spans="1:9">
      <c r="A26" s="206" t="s">
        <v>416</v>
      </c>
      <c r="B26" s="207"/>
      <c r="C26" s="207">
        <f t="shared" si="0"/>
        <v>0</v>
      </c>
      <c r="D26" s="13" t="e">
        <f t="shared" si="1"/>
        <v>#DIV/0!</v>
      </c>
      <c r="F26" s="208" t="s">
        <v>417</v>
      </c>
      <c r="G26" s="211">
        <v>3576.471935</v>
      </c>
      <c r="H26" s="210">
        <f t="shared" si="2"/>
        <v>3576</v>
      </c>
      <c r="I26" s="217">
        <v>3576</v>
      </c>
    </row>
    <row r="27" s="198" customFormat="1" ht="18" customHeight="1" spans="1:9">
      <c r="A27" s="206" t="s">
        <v>418</v>
      </c>
      <c r="B27" s="207">
        <f>SUM(B28:B30)</f>
        <v>1064.57</v>
      </c>
      <c r="C27" s="207">
        <f t="shared" si="0"/>
        <v>1117.7985</v>
      </c>
      <c r="D27" s="13">
        <f t="shared" si="1"/>
        <v>1.05</v>
      </c>
      <c r="F27" s="208" t="s">
        <v>419</v>
      </c>
      <c r="G27" s="211">
        <v>31.0448</v>
      </c>
      <c r="H27" s="210">
        <f t="shared" si="2"/>
        <v>31</v>
      </c>
      <c r="I27" s="217">
        <v>31</v>
      </c>
    </row>
    <row r="28" s="198" customFormat="1" ht="18" customHeight="1" spans="1:9">
      <c r="A28" s="206" t="s">
        <v>420</v>
      </c>
      <c r="B28" s="207">
        <v>184.6</v>
      </c>
      <c r="C28" s="207">
        <f t="shared" si="0"/>
        <v>193.83</v>
      </c>
      <c r="D28" s="13">
        <f t="shared" si="1"/>
        <v>1.05</v>
      </c>
      <c r="F28" s="208" t="s">
        <v>421</v>
      </c>
      <c r="G28" s="211">
        <v>42041.204314</v>
      </c>
      <c r="H28" s="210">
        <f t="shared" si="2"/>
        <v>42041</v>
      </c>
      <c r="I28" s="217">
        <v>42041</v>
      </c>
    </row>
    <row r="29" s="198" customFormat="1" ht="18" customHeight="1" spans="1:9">
      <c r="A29" s="206" t="s">
        <v>422</v>
      </c>
      <c r="B29" s="207">
        <v>29.94</v>
      </c>
      <c r="C29" s="207">
        <f t="shared" si="0"/>
        <v>31.437</v>
      </c>
      <c r="D29" s="13">
        <f t="shared" si="1"/>
        <v>1.05</v>
      </c>
      <c r="F29" s="208" t="s">
        <v>423</v>
      </c>
      <c r="G29" s="211">
        <v>6</v>
      </c>
      <c r="H29" s="210">
        <f t="shared" si="2"/>
        <v>6</v>
      </c>
      <c r="I29" s="217">
        <v>6</v>
      </c>
    </row>
    <row r="30" s="198" customFormat="1" ht="18" customHeight="1" spans="1:9">
      <c r="A30" s="206" t="s">
        <v>424</v>
      </c>
      <c r="B30" s="207">
        <v>850.03</v>
      </c>
      <c r="C30" s="207">
        <f t="shared" si="0"/>
        <v>892.5315</v>
      </c>
      <c r="D30" s="13">
        <f t="shared" si="1"/>
        <v>1.05</v>
      </c>
      <c r="F30" s="208" t="s">
        <v>425</v>
      </c>
      <c r="G30" s="211">
        <v>708.014253</v>
      </c>
      <c r="H30" s="210">
        <f t="shared" si="2"/>
        <v>708</v>
      </c>
      <c r="I30" s="217">
        <v>708</v>
      </c>
    </row>
    <row r="31" s="198" customFormat="1" ht="18" customHeight="1" spans="1:9">
      <c r="A31" s="206" t="s">
        <v>426</v>
      </c>
      <c r="B31" s="207"/>
      <c r="C31" s="207"/>
      <c r="D31" s="113"/>
      <c r="F31" s="208" t="s">
        <v>427</v>
      </c>
      <c r="G31" s="209">
        <v>708.014253</v>
      </c>
      <c r="H31" s="210">
        <f t="shared" si="2"/>
        <v>708</v>
      </c>
      <c r="I31" s="217">
        <v>708</v>
      </c>
    </row>
    <row r="32" s="198" customFormat="1" ht="18" customHeight="1" spans="1:9">
      <c r="A32" s="206" t="s">
        <v>426</v>
      </c>
      <c r="B32" s="207"/>
      <c r="C32" s="207"/>
      <c r="D32" s="113"/>
      <c r="F32" s="208"/>
      <c r="G32" s="209"/>
      <c r="H32" s="210"/>
      <c r="I32" s="217"/>
    </row>
    <row r="33" s="198" customFormat="1" ht="18" customHeight="1" spans="1:9">
      <c r="A33" s="206" t="s">
        <v>426</v>
      </c>
      <c r="B33" s="207"/>
      <c r="C33" s="207"/>
      <c r="D33" s="113"/>
      <c r="F33" s="208" t="s">
        <v>428</v>
      </c>
      <c r="G33" s="211">
        <v>19955.872071</v>
      </c>
      <c r="H33" s="210">
        <f t="shared" ref="H33:H44" si="3">ROUND(G33,0)</f>
        <v>19956</v>
      </c>
      <c r="I33" s="217">
        <v>19956</v>
      </c>
    </row>
    <row r="34" s="198" customFormat="1" ht="18" customHeight="1" spans="1:9">
      <c r="A34" s="206" t="s">
        <v>112</v>
      </c>
      <c r="B34" s="207"/>
      <c r="C34" s="207"/>
      <c r="D34" s="113"/>
      <c r="F34" s="208" t="s">
        <v>429</v>
      </c>
      <c r="G34" s="209">
        <v>354.560843</v>
      </c>
      <c r="H34" s="210">
        <f t="shared" si="3"/>
        <v>355</v>
      </c>
      <c r="I34" s="217">
        <v>355</v>
      </c>
    </row>
    <row r="35" s="198" customFormat="1" ht="18" customHeight="1" spans="1:9">
      <c r="A35" s="206" t="s">
        <v>430</v>
      </c>
      <c r="B35" s="207">
        <f>B27+B26+B23+B8+B4</f>
        <v>12548.05</v>
      </c>
      <c r="C35" s="207">
        <f>SUM(C4:C34)</f>
        <v>26350.905</v>
      </c>
      <c r="D35" s="13">
        <f>C35/B35</f>
        <v>2.1</v>
      </c>
      <c r="F35" s="208" t="s">
        <v>431</v>
      </c>
      <c r="G35" s="211">
        <v>7017.831265</v>
      </c>
      <c r="H35" s="210">
        <f t="shared" si="3"/>
        <v>7018</v>
      </c>
      <c r="I35" s="217">
        <v>7018</v>
      </c>
    </row>
    <row r="36" s="200" customFormat="1" ht="25.5" customHeight="1" spans="1:9">
      <c r="A36" s="212"/>
      <c r="C36" s="212"/>
      <c r="D36" s="212"/>
      <c r="F36" s="213" t="s">
        <v>432</v>
      </c>
      <c r="G36" s="214">
        <v>4942.860825</v>
      </c>
      <c r="H36" s="215">
        <f t="shared" si="3"/>
        <v>4943</v>
      </c>
      <c r="I36" s="218">
        <v>4943</v>
      </c>
    </row>
    <row r="37" s="200" customFormat="1" ht="25.5" customHeight="1" spans="6:9">
      <c r="F37" s="213" t="s">
        <v>433</v>
      </c>
      <c r="G37" s="214">
        <v>89.318723</v>
      </c>
      <c r="H37" s="215">
        <f t="shared" si="3"/>
        <v>89</v>
      </c>
      <c r="I37" s="218">
        <v>89</v>
      </c>
    </row>
    <row r="38" s="200" customFormat="1" ht="25.5" customHeight="1" spans="6:9">
      <c r="F38" s="213" t="s">
        <v>434</v>
      </c>
      <c r="G38" s="214">
        <v>295.328349</v>
      </c>
      <c r="H38" s="215">
        <f t="shared" si="3"/>
        <v>295</v>
      </c>
      <c r="I38" s="218">
        <v>295</v>
      </c>
    </row>
    <row r="39" s="200" customFormat="1" ht="25.5" customHeight="1" spans="6:9">
      <c r="F39" s="213" t="s">
        <v>435</v>
      </c>
      <c r="G39" s="216">
        <v>1282.22399</v>
      </c>
      <c r="H39" s="215">
        <f t="shared" si="3"/>
        <v>1282</v>
      </c>
      <c r="I39" s="218">
        <v>1282</v>
      </c>
    </row>
    <row r="40" s="200" customFormat="1" ht="25.5" customHeight="1" spans="6:9">
      <c r="F40" s="213" t="s">
        <v>436</v>
      </c>
      <c r="G40" s="214">
        <v>307.217354</v>
      </c>
      <c r="H40" s="215">
        <f t="shared" si="3"/>
        <v>307</v>
      </c>
      <c r="I40" s="218">
        <v>307</v>
      </c>
    </row>
    <row r="41" s="200" customFormat="1" ht="25.5" customHeight="1" spans="6:9">
      <c r="F41" s="213" t="s">
        <v>437</v>
      </c>
      <c r="G41" s="214">
        <v>61.96514</v>
      </c>
      <c r="H41" s="215">
        <f t="shared" si="3"/>
        <v>62</v>
      </c>
      <c r="I41" s="218">
        <v>62</v>
      </c>
    </row>
    <row r="42" s="200" customFormat="1" ht="25.5" customHeight="1" spans="6:9">
      <c r="F42" s="213" t="s">
        <v>438</v>
      </c>
      <c r="G42" s="214">
        <v>5604.565582</v>
      </c>
      <c r="H42" s="215">
        <f t="shared" si="3"/>
        <v>5605</v>
      </c>
      <c r="I42" s="218">
        <v>5605</v>
      </c>
    </row>
    <row r="43" s="200" customFormat="1" ht="25.5" customHeight="1" spans="6:9">
      <c r="F43" s="213" t="s">
        <v>439</v>
      </c>
      <c r="G43" s="214">
        <v>39.5174</v>
      </c>
      <c r="H43" s="215">
        <f t="shared" si="3"/>
        <v>40</v>
      </c>
      <c r="I43" s="218">
        <v>40</v>
      </c>
    </row>
    <row r="44" s="200" customFormat="1" ht="25.5" customHeight="1" spans="6:9">
      <c r="F44" s="213" t="s">
        <v>440</v>
      </c>
      <c r="G44" s="214">
        <v>39.5174</v>
      </c>
      <c r="H44" s="215">
        <f t="shared" si="3"/>
        <v>40</v>
      </c>
      <c r="I44" s="218">
        <v>40</v>
      </c>
    </row>
    <row r="45" s="200" customFormat="1" ht="25.5" customHeight="1"/>
    <row r="46" s="200" customFormat="1" ht="25.5" customHeight="1"/>
    <row r="47" s="200" customFormat="1" ht="25.5" customHeight="1"/>
    <row r="48" s="200" customFormat="1" ht="25.5" customHeight="1"/>
    <row r="49" s="200" customFormat="1" ht="25.5" customHeight="1"/>
    <row r="50" s="200" customFormat="1" ht="25.5" customHeight="1"/>
    <row r="51" s="200" customFormat="1" ht="25.5" customHeight="1"/>
    <row r="52" s="200" customFormat="1" ht="25.5" customHeight="1"/>
    <row r="53" s="200" customFormat="1" ht="25.5" customHeight="1"/>
    <row r="54" s="200" customFormat="1" ht="25.5" customHeight="1"/>
    <row r="55" s="200" customFormat="1" ht="25.5" customHeight="1"/>
    <row r="56" s="200" customFormat="1" ht="25.5" customHeight="1"/>
    <row r="57" s="200" customFormat="1" ht="25.5" customHeight="1"/>
    <row r="58" s="200" customFormat="1" ht="25.5" customHeight="1"/>
    <row r="59" s="200" customFormat="1" ht="25.5" customHeight="1"/>
    <row r="60" s="200" customFormat="1" ht="25.5" customHeight="1"/>
    <row r="61" s="200" customFormat="1" ht="25.5" customHeight="1"/>
    <row r="62" s="200" customFormat="1" ht="25.5" customHeight="1"/>
    <row r="63" s="200" customFormat="1" ht="25.5" customHeight="1"/>
    <row r="64" s="200" customFormat="1" ht="25.5" customHeight="1"/>
    <row r="65" s="200" customFormat="1" ht="25.5" customHeight="1"/>
    <row r="66" s="200" customFormat="1" ht="25.5" customHeight="1"/>
    <row r="67" s="200" customFormat="1" ht="25.5" customHeight="1"/>
    <row r="68" s="200" customFormat="1" ht="25.5" customHeight="1"/>
    <row r="69" s="200" customFormat="1" ht="25.5" customHeight="1"/>
    <row r="70" s="200" customFormat="1" ht="25.5" customHeight="1"/>
    <row r="71" s="200" customFormat="1" ht="25.5" customHeight="1"/>
  </sheetData>
  <mergeCells count="1">
    <mergeCell ref="A1:D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5"/>
  <sheetViews>
    <sheetView workbookViewId="0">
      <selection activeCell="D11" sqref="D11"/>
    </sheetView>
  </sheetViews>
  <sheetFormatPr defaultColWidth="9" defaultRowHeight="14.25"/>
  <cols>
    <col min="1" max="1" width="35.5" style="121" customWidth="1"/>
    <col min="2" max="2" width="9.5" style="121" customWidth="1"/>
    <col min="3" max="3" width="10.375" style="186"/>
    <col min="4" max="13" width="9.375" style="186"/>
    <col min="14" max="16384" width="9" style="121"/>
  </cols>
  <sheetData>
    <row r="1" ht="21" customHeight="1" spans="1:1">
      <c r="A1" s="187"/>
    </row>
    <row r="2" s="121" customFormat="1" ht="28" customHeight="1" spans="1:13">
      <c r="A2" s="188" t="s">
        <v>441</v>
      </c>
      <c r="B2" s="188"/>
      <c r="C2" s="188"/>
      <c r="D2" s="188"/>
      <c r="E2" s="188"/>
      <c r="F2" s="188"/>
      <c r="G2" s="188"/>
      <c r="H2" s="188"/>
      <c r="I2" s="188"/>
      <c r="J2" s="188"/>
      <c r="K2" s="188"/>
      <c r="L2" s="188"/>
      <c r="M2" s="188"/>
    </row>
    <row r="3" ht="22" customHeight="1" spans="1:2">
      <c r="A3" s="189" t="s">
        <v>442</v>
      </c>
      <c r="B3" s="189"/>
    </row>
    <row r="4" s="121" customFormat="1" ht="36" customHeight="1" spans="1:13">
      <c r="A4" s="190" t="s">
        <v>443</v>
      </c>
      <c r="B4" s="191" t="s">
        <v>444</v>
      </c>
      <c r="C4" s="191" t="s">
        <v>168</v>
      </c>
      <c r="D4" s="191" t="s">
        <v>174</v>
      </c>
      <c r="E4" s="191" t="s">
        <v>169</v>
      </c>
      <c r="F4" s="191" t="s">
        <v>175</v>
      </c>
      <c r="G4" s="191" t="s">
        <v>176</v>
      </c>
      <c r="H4" s="191" t="s">
        <v>170</v>
      </c>
      <c r="I4" s="191" t="s">
        <v>171</v>
      </c>
      <c r="J4" s="191" t="s">
        <v>177</v>
      </c>
      <c r="K4" s="191" t="s">
        <v>172</v>
      </c>
      <c r="L4" s="191" t="s">
        <v>173</v>
      </c>
      <c r="M4" s="191" t="s">
        <v>167</v>
      </c>
    </row>
    <row r="5" s="121" customFormat="1" spans="1:13">
      <c r="A5" s="192" t="s">
        <v>445</v>
      </c>
      <c r="B5" s="193">
        <v>15.08</v>
      </c>
      <c r="C5" s="194">
        <f t="shared" ref="C5:C68" si="0">B5*0.05</f>
        <v>0.754</v>
      </c>
      <c r="D5" s="194">
        <f t="shared" ref="D5:D68" si="1">B5*0.07</f>
        <v>1.0556</v>
      </c>
      <c r="E5" s="194">
        <f t="shared" ref="E5:E68" si="2">B5*0.08</f>
        <v>1.2064</v>
      </c>
      <c r="F5" s="194">
        <f t="shared" ref="F5:F68" si="3">B5*0.05</f>
        <v>0.754</v>
      </c>
      <c r="G5" s="194">
        <f t="shared" ref="G5:G68" si="4">B5*0.05</f>
        <v>0.754</v>
      </c>
      <c r="H5" s="194">
        <f t="shared" ref="H5:H68" si="5">B5*0.06</f>
        <v>0.9048</v>
      </c>
      <c r="I5" s="194">
        <f t="shared" ref="I5:I68" si="6">B5*0.11</f>
        <v>1.6588</v>
      </c>
      <c r="J5" s="194">
        <f t="shared" ref="J5:J68" si="7">B5*0.1</f>
        <v>1.508</v>
      </c>
      <c r="K5" s="194">
        <f t="shared" ref="K5:K68" si="8">B5*0.14</f>
        <v>2.1112</v>
      </c>
      <c r="L5" s="194">
        <f t="shared" ref="L5:L68" si="9">B5*0.05</f>
        <v>0.754</v>
      </c>
      <c r="M5" s="194">
        <f t="shared" ref="M5:M68" si="10">B5*0.24</f>
        <v>3.6192</v>
      </c>
    </row>
    <row r="6" s="121" customFormat="1" spans="1:13">
      <c r="A6" s="192" t="s">
        <v>446</v>
      </c>
      <c r="B6" s="193">
        <v>39</v>
      </c>
      <c r="C6" s="194">
        <f t="shared" si="0"/>
        <v>1.95</v>
      </c>
      <c r="D6" s="194">
        <f t="shared" si="1"/>
        <v>2.73</v>
      </c>
      <c r="E6" s="194">
        <f t="shared" si="2"/>
        <v>3.12</v>
      </c>
      <c r="F6" s="194">
        <f t="shared" si="3"/>
        <v>1.95</v>
      </c>
      <c r="G6" s="194">
        <f t="shared" si="4"/>
        <v>1.95</v>
      </c>
      <c r="H6" s="194">
        <f t="shared" si="5"/>
        <v>2.34</v>
      </c>
      <c r="I6" s="194">
        <f t="shared" si="6"/>
        <v>4.29</v>
      </c>
      <c r="J6" s="194">
        <f t="shared" si="7"/>
        <v>3.9</v>
      </c>
      <c r="K6" s="194">
        <f t="shared" si="8"/>
        <v>5.46</v>
      </c>
      <c r="L6" s="194">
        <f t="shared" si="9"/>
        <v>1.95</v>
      </c>
      <c r="M6" s="194">
        <f t="shared" si="10"/>
        <v>9.36</v>
      </c>
    </row>
    <row r="7" s="121" customFormat="1" spans="1:13">
      <c r="A7" s="192" t="s">
        <v>447</v>
      </c>
      <c r="B7" s="193">
        <v>29</v>
      </c>
      <c r="C7" s="194">
        <f t="shared" si="0"/>
        <v>1.45</v>
      </c>
      <c r="D7" s="194">
        <f t="shared" si="1"/>
        <v>2.03</v>
      </c>
      <c r="E7" s="194">
        <f t="shared" si="2"/>
        <v>2.32</v>
      </c>
      <c r="F7" s="194">
        <f t="shared" si="3"/>
        <v>1.45</v>
      </c>
      <c r="G7" s="194">
        <f t="shared" si="4"/>
        <v>1.45</v>
      </c>
      <c r="H7" s="194">
        <f t="shared" si="5"/>
        <v>1.74</v>
      </c>
      <c r="I7" s="194">
        <f t="shared" si="6"/>
        <v>3.19</v>
      </c>
      <c r="J7" s="194">
        <f t="shared" si="7"/>
        <v>2.9</v>
      </c>
      <c r="K7" s="194">
        <f t="shared" si="8"/>
        <v>4.06</v>
      </c>
      <c r="L7" s="194">
        <f t="shared" si="9"/>
        <v>1.45</v>
      </c>
      <c r="M7" s="194">
        <f t="shared" si="10"/>
        <v>6.96</v>
      </c>
    </row>
    <row r="8" s="121" customFormat="1" spans="1:13">
      <c r="A8" s="192" t="s">
        <v>448</v>
      </c>
      <c r="B8" s="193">
        <v>575.51</v>
      </c>
      <c r="C8" s="194">
        <f t="shared" si="0"/>
        <v>28.7755</v>
      </c>
      <c r="D8" s="194">
        <f t="shared" si="1"/>
        <v>40.2857</v>
      </c>
      <c r="E8" s="194">
        <f t="shared" si="2"/>
        <v>46.0408</v>
      </c>
      <c r="F8" s="194">
        <f t="shared" si="3"/>
        <v>28.7755</v>
      </c>
      <c r="G8" s="194">
        <f t="shared" si="4"/>
        <v>28.7755</v>
      </c>
      <c r="H8" s="194">
        <f t="shared" si="5"/>
        <v>34.5306</v>
      </c>
      <c r="I8" s="194">
        <f t="shared" si="6"/>
        <v>63.3061</v>
      </c>
      <c r="J8" s="194">
        <f t="shared" si="7"/>
        <v>57.551</v>
      </c>
      <c r="K8" s="194">
        <f t="shared" si="8"/>
        <v>80.5714</v>
      </c>
      <c r="L8" s="194">
        <f t="shared" si="9"/>
        <v>28.7755</v>
      </c>
      <c r="M8" s="194">
        <f t="shared" si="10"/>
        <v>138.1224</v>
      </c>
    </row>
    <row r="9" s="121" customFormat="1" spans="1:13">
      <c r="A9" s="192" t="s">
        <v>449</v>
      </c>
      <c r="B9" s="193"/>
      <c r="C9" s="194">
        <f t="shared" si="0"/>
        <v>0</v>
      </c>
      <c r="D9" s="194">
        <f t="shared" si="1"/>
        <v>0</v>
      </c>
      <c r="E9" s="194">
        <f t="shared" si="2"/>
        <v>0</v>
      </c>
      <c r="F9" s="194">
        <f t="shared" si="3"/>
        <v>0</v>
      </c>
      <c r="G9" s="194">
        <f t="shared" si="4"/>
        <v>0</v>
      </c>
      <c r="H9" s="194">
        <f t="shared" si="5"/>
        <v>0</v>
      </c>
      <c r="I9" s="194">
        <f t="shared" si="6"/>
        <v>0</v>
      </c>
      <c r="J9" s="194">
        <f t="shared" si="7"/>
        <v>0</v>
      </c>
      <c r="K9" s="194">
        <f t="shared" si="8"/>
        <v>0</v>
      </c>
      <c r="L9" s="194">
        <f t="shared" si="9"/>
        <v>0</v>
      </c>
      <c r="M9" s="194">
        <f t="shared" si="10"/>
        <v>0</v>
      </c>
    </row>
    <row r="10" s="121" customFormat="1" spans="1:13">
      <c r="A10" s="192" t="s">
        <v>450</v>
      </c>
      <c r="B10" s="193">
        <v>55</v>
      </c>
      <c r="C10" s="194">
        <f t="shared" si="0"/>
        <v>2.75</v>
      </c>
      <c r="D10" s="194">
        <f t="shared" si="1"/>
        <v>3.85</v>
      </c>
      <c r="E10" s="194">
        <f t="shared" si="2"/>
        <v>4.4</v>
      </c>
      <c r="F10" s="194">
        <f t="shared" si="3"/>
        <v>2.75</v>
      </c>
      <c r="G10" s="194">
        <f t="shared" si="4"/>
        <v>2.75</v>
      </c>
      <c r="H10" s="194">
        <f t="shared" si="5"/>
        <v>3.3</v>
      </c>
      <c r="I10" s="194">
        <f t="shared" si="6"/>
        <v>6.05</v>
      </c>
      <c r="J10" s="194">
        <f t="shared" si="7"/>
        <v>5.5</v>
      </c>
      <c r="K10" s="194">
        <f t="shared" si="8"/>
        <v>7.7</v>
      </c>
      <c r="L10" s="194">
        <f t="shared" si="9"/>
        <v>2.75</v>
      </c>
      <c r="M10" s="194">
        <f t="shared" si="10"/>
        <v>13.2</v>
      </c>
    </row>
    <row r="11" s="121" customFormat="1" spans="1:13">
      <c r="A11" s="192" t="s">
        <v>451</v>
      </c>
      <c r="B11" s="193">
        <v>63.21</v>
      </c>
      <c r="C11" s="194">
        <f t="shared" si="0"/>
        <v>3.1605</v>
      </c>
      <c r="D11" s="194">
        <f t="shared" si="1"/>
        <v>4.4247</v>
      </c>
      <c r="E11" s="194">
        <f t="shared" si="2"/>
        <v>5.0568</v>
      </c>
      <c r="F11" s="194">
        <f t="shared" si="3"/>
        <v>3.1605</v>
      </c>
      <c r="G11" s="194">
        <f t="shared" si="4"/>
        <v>3.1605</v>
      </c>
      <c r="H11" s="194">
        <f t="shared" si="5"/>
        <v>3.7926</v>
      </c>
      <c r="I11" s="194">
        <f t="shared" si="6"/>
        <v>6.9531</v>
      </c>
      <c r="J11" s="194">
        <f t="shared" si="7"/>
        <v>6.321</v>
      </c>
      <c r="K11" s="194">
        <f t="shared" si="8"/>
        <v>8.8494</v>
      </c>
      <c r="L11" s="194">
        <f t="shared" si="9"/>
        <v>3.1605</v>
      </c>
      <c r="M11" s="194">
        <f t="shared" si="10"/>
        <v>15.1704</v>
      </c>
    </row>
    <row r="12" s="121" customFormat="1" spans="1:13">
      <c r="A12" s="192" t="s">
        <v>452</v>
      </c>
      <c r="B12" s="193">
        <v>20</v>
      </c>
      <c r="C12" s="194">
        <f t="shared" si="0"/>
        <v>1</v>
      </c>
      <c r="D12" s="194">
        <f t="shared" si="1"/>
        <v>1.4</v>
      </c>
      <c r="E12" s="194">
        <f t="shared" si="2"/>
        <v>1.6</v>
      </c>
      <c r="F12" s="194">
        <f t="shared" si="3"/>
        <v>1</v>
      </c>
      <c r="G12" s="194">
        <f t="shared" si="4"/>
        <v>1</v>
      </c>
      <c r="H12" s="194">
        <f t="shared" si="5"/>
        <v>1.2</v>
      </c>
      <c r="I12" s="194">
        <f t="shared" si="6"/>
        <v>2.2</v>
      </c>
      <c r="J12" s="194">
        <f t="shared" si="7"/>
        <v>2</v>
      </c>
      <c r="K12" s="194">
        <f t="shared" si="8"/>
        <v>2.8</v>
      </c>
      <c r="L12" s="194">
        <f t="shared" si="9"/>
        <v>1</v>
      </c>
      <c r="M12" s="194">
        <f t="shared" si="10"/>
        <v>4.8</v>
      </c>
    </row>
    <row r="13" s="121" customFormat="1" spans="1:13">
      <c r="A13" s="192" t="s">
        <v>453</v>
      </c>
      <c r="B13" s="193">
        <v>141</v>
      </c>
      <c r="C13" s="194">
        <f t="shared" si="0"/>
        <v>7.05</v>
      </c>
      <c r="D13" s="194">
        <f t="shared" si="1"/>
        <v>9.87</v>
      </c>
      <c r="E13" s="194">
        <f t="shared" si="2"/>
        <v>11.28</v>
      </c>
      <c r="F13" s="194">
        <f t="shared" si="3"/>
        <v>7.05</v>
      </c>
      <c r="G13" s="194">
        <f t="shared" si="4"/>
        <v>7.05</v>
      </c>
      <c r="H13" s="194">
        <f t="shared" si="5"/>
        <v>8.46</v>
      </c>
      <c r="I13" s="194">
        <f t="shared" si="6"/>
        <v>15.51</v>
      </c>
      <c r="J13" s="194">
        <f t="shared" si="7"/>
        <v>14.1</v>
      </c>
      <c r="K13" s="194">
        <f t="shared" si="8"/>
        <v>19.74</v>
      </c>
      <c r="L13" s="194">
        <f t="shared" si="9"/>
        <v>7.05</v>
      </c>
      <c r="M13" s="194">
        <f t="shared" si="10"/>
        <v>33.84</v>
      </c>
    </row>
    <row r="14" s="121" customFormat="1" spans="1:13">
      <c r="A14" s="192" t="s">
        <v>454</v>
      </c>
      <c r="B14" s="193">
        <v>84.1</v>
      </c>
      <c r="C14" s="194">
        <f t="shared" si="0"/>
        <v>4.205</v>
      </c>
      <c r="D14" s="194">
        <f t="shared" si="1"/>
        <v>5.887</v>
      </c>
      <c r="E14" s="194">
        <f t="shared" si="2"/>
        <v>6.728</v>
      </c>
      <c r="F14" s="194">
        <f t="shared" si="3"/>
        <v>4.205</v>
      </c>
      <c r="G14" s="194">
        <f t="shared" si="4"/>
        <v>4.205</v>
      </c>
      <c r="H14" s="194">
        <f t="shared" si="5"/>
        <v>5.046</v>
      </c>
      <c r="I14" s="194">
        <f t="shared" si="6"/>
        <v>9.251</v>
      </c>
      <c r="J14" s="194">
        <f t="shared" si="7"/>
        <v>8.41</v>
      </c>
      <c r="K14" s="194">
        <f t="shared" si="8"/>
        <v>11.774</v>
      </c>
      <c r="L14" s="194">
        <f t="shared" si="9"/>
        <v>4.205</v>
      </c>
      <c r="M14" s="194">
        <f t="shared" si="10"/>
        <v>20.184</v>
      </c>
    </row>
    <row r="15" s="121" customFormat="1" spans="1:13">
      <c r="A15" s="192" t="s">
        <v>455</v>
      </c>
      <c r="B15" s="193">
        <v>45</v>
      </c>
      <c r="C15" s="194">
        <f t="shared" si="0"/>
        <v>2.25</v>
      </c>
      <c r="D15" s="194">
        <f t="shared" si="1"/>
        <v>3.15</v>
      </c>
      <c r="E15" s="194">
        <f t="shared" si="2"/>
        <v>3.6</v>
      </c>
      <c r="F15" s="194">
        <f t="shared" si="3"/>
        <v>2.25</v>
      </c>
      <c r="G15" s="194">
        <f t="shared" si="4"/>
        <v>2.25</v>
      </c>
      <c r="H15" s="194">
        <f t="shared" si="5"/>
        <v>2.7</v>
      </c>
      <c r="I15" s="194">
        <f t="shared" si="6"/>
        <v>4.95</v>
      </c>
      <c r="J15" s="194">
        <f t="shared" si="7"/>
        <v>4.5</v>
      </c>
      <c r="K15" s="194">
        <f t="shared" si="8"/>
        <v>6.3</v>
      </c>
      <c r="L15" s="194">
        <f t="shared" si="9"/>
        <v>2.25</v>
      </c>
      <c r="M15" s="194">
        <f t="shared" si="10"/>
        <v>10.8</v>
      </c>
    </row>
    <row r="16" s="121" customFormat="1" spans="1:13">
      <c r="A16" s="192" t="s">
        <v>456</v>
      </c>
      <c r="B16" s="193">
        <v>12</v>
      </c>
      <c r="C16" s="194">
        <f t="shared" si="0"/>
        <v>0.6</v>
      </c>
      <c r="D16" s="194">
        <f t="shared" si="1"/>
        <v>0.84</v>
      </c>
      <c r="E16" s="194">
        <f t="shared" si="2"/>
        <v>0.96</v>
      </c>
      <c r="F16" s="194">
        <f t="shared" si="3"/>
        <v>0.6</v>
      </c>
      <c r="G16" s="194">
        <f t="shared" si="4"/>
        <v>0.6</v>
      </c>
      <c r="H16" s="194">
        <f t="shared" si="5"/>
        <v>0.72</v>
      </c>
      <c r="I16" s="194">
        <f t="shared" si="6"/>
        <v>1.32</v>
      </c>
      <c r="J16" s="194">
        <f t="shared" si="7"/>
        <v>1.2</v>
      </c>
      <c r="K16" s="194">
        <f t="shared" si="8"/>
        <v>1.68</v>
      </c>
      <c r="L16" s="194">
        <f t="shared" si="9"/>
        <v>0.6</v>
      </c>
      <c r="M16" s="194">
        <f t="shared" si="10"/>
        <v>2.88</v>
      </c>
    </row>
    <row r="17" s="121" customFormat="1" spans="1:13">
      <c r="A17" s="192" t="s">
        <v>457</v>
      </c>
      <c r="B17" s="193">
        <v>10</v>
      </c>
      <c r="C17" s="194">
        <f t="shared" si="0"/>
        <v>0.5</v>
      </c>
      <c r="D17" s="194">
        <f t="shared" si="1"/>
        <v>0.7</v>
      </c>
      <c r="E17" s="194">
        <f t="shared" si="2"/>
        <v>0.8</v>
      </c>
      <c r="F17" s="194">
        <f t="shared" si="3"/>
        <v>0.5</v>
      </c>
      <c r="G17" s="194">
        <f t="shared" si="4"/>
        <v>0.5</v>
      </c>
      <c r="H17" s="194">
        <f t="shared" si="5"/>
        <v>0.6</v>
      </c>
      <c r="I17" s="194">
        <f t="shared" si="6"/>
        <v>1.1</v>
      </c>
      <c r="J17" s="194">
        <f t="shared" si="7"/>
        <v>1</v>
      </c>
      <c r="K17" s="194">
        <f t="shared" si="8"/>
        <v>1.4</v>
      </c>
      <c r="L17" s="194">
        <f t="shared" si="9"/>
        <v>0.5</v>
      </c>
      <c r="M17" s="194">
        <f t="shared" si="10"/>
        <v>2.4</v>
      </c>
    </row>
    <row r="18" s="121" customFormat="1" spans="1:13">
      <c r="A18" s="192" t="s">
        <v>458</v>
      </c>
      <c r="B18" s="193">
        <v>165.2</v>
      </c>
      <c r="C18" s="194">
        <f t="shared" si="0"/>
        <v>8.26</v>
      </c>
      <c r="D18" s="194">
        <f t="shared" si="1"/>
        <v>11.564</v>
      </c>
      <c r="E18" s="194">
        <f t="shared" si="2"/>
        <v>13.216</v>
      </c>
      <c r="F18" s="194">
        <f t="shared" si="3"/>
        <v>8.26</v>
      </c>
      <c r="G18" s="194">
        <f t="shared" si="4"/>
        <v>8.26</v>
      </c>
      <c r="H18" s="194">
        <f t="shared" si="5"/>
        <v>9.912</v>
      </c>
      <c r="I18" s="194">
        <f t="shared" si="6"/>
        <v>18.172</v>
      </c>
      <c r="J18" s="194">
        <f t="shared" si="7"/>
        <v>16.52</v>
      </c>
      <c r="K18" s="194">
        <f t="shared" si="8"/>
        <v>23.128</v>
      </c>
      <c r="L18" s="194">
        <f t="shared" si="9"/>
        <v>8.26</v>
      </c>
      <c r="M18" s="194">
        <f t="shared" si="10"/>
        <v>39.648</v>
      </c>
    </row>
    <row r="19" s="121" customFormat="1" spans="1:13">
      <c r="A19" s="192" t="s">
        <v>459</v>
      </c>
      <c r="B19" s="193">
        <v>287.5</v>
      </c>
      <c r="C19" s="194">
        <f t="shared" si="0"/>
        <v>14.375</v>
      </c>
      <c r="D19" s="194">
        <f t="shared" si="1"/>
        <v>20.125</v>
      </c>
      <c r="E19" s="194">
        <f t="shared" si="2"/>
        <v>23</v>
      </c>
      <c r="F19" s="194">
        <f t="shared" si="3"/>
        <v>14.375</v>
      </c>
      <c r="G19" s="194">
        <f t="shared" si="4"/>
        <v>14.375</v>
      </c>
      <c r="H19" s="194">
        <f t="shared" si="5"/>
        <v>17.25</v>
      </c>
      <c r="I19" s="194">
        <f t="shared" si="6"/>
        <v>31.625</v>
      </c>
      <c r="J19" s="194">
        <f t="shared" si="7"/>
        <v>28.75</v>
      </c>
      <c r="K19" s="194">
        <f t="shared" si="8"/>
        <v>40.25</v>
      </c>
      <c r="L19" s="194">
        <f t="shared" si="9"/>
        <v>14.375</v>
      </c>
      <c r="M19" s="194">
        <f t="shared" si="10"/>
        <v>69</v>
      </c>
    </row>
    <row r="20" s="121" customFormat="1" spans="1:13">
      <c r="A20" s="192" t="s">
        <v>460</v>
      </c>
      <c r="B20" s="193">
        <v>90.0739</v>
      </c>
      <c r="C20" s="194">
        <f t="shared" si="0"/>
        <v>4.503695</v>
      </c>
      <c r="D20" s="194">
        <f t="shared" si="1"/>
        <v>6.305173</v>
      </c>
      <c r="E20" s="194">
        <f t="shared" si="2"/>
        <v>7.205912</v>
      </c>
      <c r="F20" s="194">
        <f t="shared" si="3"/>
        <v>4.503695</v>
      </c>
      <c r="G20" s="194">
        <f t="shared" si="4"/>
        <v>4.503695</v>
      </c>
      <c r="H20" s="194">
        <f t="shared" si="5"/>
        <v>5.404434</v>
      </c>
      <c r="I20" s="194">
        <f t="shared" si="6"/>
        <v>9.908129</v>
      </c>
      <c r="J20" s="194">
        <f t="shared" si="7"/>
        <v>9.00739</v>
      </c>
      <c r="K20" s="194">
        <f t="shared" si="8"/>
        <v>12.610346</v>
      </c>
      <c r="L20" s="194">
        <f t="shared" si="9"/>
        <v>4.503695</v>
      </c>
      <c r="M20" s="194">
        <f t="shared" si="10"/>
        <v>21.617736</v>
      </c>
    </row>
    <row r="21" s="121" customFormat="1" spans="1:13">
      <c r="A21" s="192" t="s">
        <v>461</v>
      </c>
      <c r="B21" s="193">
        <v>631.68</v>
      </c>
      <c r="C21" s="194">
        <f t="shared" si="0"/>
        <v>31.584</v>
      </c>
      <c r="D21" s="194">
        <f t="shared" si="1"/>
        <v>44.2176</v>
      </c>
      <c r="E21" s="194">
        <f t="shared" si="2"/>
        <v>50.5344</v>
      </c>
      <c r="F21" s="194">
        <f t="shared" si="3"/>
        <v>31.584</v>
      </c>
      <c r="G21" s="194">
        <f t="shared" si="4"/>
        <v>31.584</v>
      </c>
      <c r="H21" s="194">
        <f t="shared" si="5"/>
        <v>37.9008</v>
      </c>
      <c r="I21" s="194">
        <f t="shared" si="6"/>
        <v>69.4848</v>
      </c>
      <c r="J21" s="194">
        <f t="shared" si="7"/>
        <v>63.168</v>
      </c>
      <c r="K21" s="194">
        <f t="shared" si="8"/>
        <v>88.4352</v>
      </c>
      <c r="L21" s="194">
        <f t="shared" si="9"/>
        <v>31.584</v>
      </c>
      <c r="M21" s="194">
        <f t="shared" si="10"/>
        <v>151.6032</v>
      </c>
    </row>
    <row r="22" s="121" customFormat="1" spans="1:13">
      <c r="A22" s="192" t="s">
        <v>462</v>
      </c>
      <c r="B22" s="193">
        <v>120.24</v>
      </c>
      <c r="C22" s="194">
        <f t="shared" si="0"/>
        <v>6.012</v>
      </c>
      <c r="D22" s="194">
        <f t="shared" si="1"/>
        <v>8.4168</v>
      </c>
      <c r="E22" s="194">
        <f t="shared" si="2"/>
        <v>9.6192</v>
      </c>
      <c r="F22" s="194">
        <f t="shared" si="3"/>
        <v>6.012</v>
      </c>
      <c r="G22" s="194">
        <f t="shared" si="4"/>
        <v>6.012</v>
      </c>
      <c r="H22" s="194">
        <f t="shared" si="5"/>
        <v>7.2144</v>
      </c>
      <c r="I22" s="194">
        <f t="shared" si="6"/>
        <v>13.2264</v>
      </c>
      <c r="J22" s="194">
        <f t="shared" si="7"/>
        <v>12.024</v>
      </c>
      <c r="K22" s="194">
        <f t="shared" si="8"/>
        <v>16.8336</v>
      </c>
      <c r="L22" s="194">
        <f t="shared" si="9"/>
        <v>6.012</v>
      </c>
      <c r="M22" s="194">
        <f t="shared" si="10"/>
        <v>28.8576</v>
      </c>
    </row>
    <row r="23" s="121" customFormat="1" spans="1:13">
      <c r="A23" s="192" t="s">
        <v>463</v>
      </c>
      <c r="B23" s="193">
        <v>87.6</v>
      </c>
      <c r="C23" s="194">
        <f t="shared" si="0"/>
        <v>4.38</v>
      </c>
      <c r="D23" s="194">
        <f t="shared" si="1"/>
        <v>6.132</v>
      </c>
      <c r="E23" s="194">
        <f t="shared" si="2"/>
        <v>7.008</v>
      </c>
      <c r="F23" s="194">
        <f t="shared" si="3"/>
        <v>4.38</v>
      </c>
      <c r="G23" s="194">
        <f t="shared" si="4"/>
        <v>4.38</v>
      </c>
      <c r="H23" s="194">
        <f t="shared" si="5"/>
        <v>5.256</v>
      </c>
      <c r="I23" s="194">
        <f t="shared" si="6"/>
        <v>9.636</v>
      </c>
      <c r="J23" s="194">
        <f t="shared" si="7"/>
        <v>8.76</v>
      </c>
      <c r="K23" s="194">
        <f t="shared" si="8"/>
        <v>12.264</v>
      </c>
      <c r="L23" s="194">
        <f t="shared" si="9"/>
        <v>4.38</v>
      </c>
      <c r="M23" s="194">
        <f t="shared" si="10"/>
        <v>21.024</v>
      </c>
    </row>
    <row r="24" s="121" customFormat="1" spans="1:13">
      <c r="A24" s="192" t="s">
        <v>464</v>
      </c>
      <c r="B24" s="193">
        <v>180</v>
      </c>
      <c r="C24" s="194">
        <f t="shared" si="0"/>
        <v>9</v>
      </c>
      <c r="D24" s="194">
        <f t="shared" si="1"/>
        <v>12.6</v>
      </c>
      <c r="E24" s="194">
        <f t="shared" si="2"/>
        <v>14.4</v>
      </c>
      <c r="F24" s="194">
        <f t="shared" si="3"/>
        <v>9</v>
      </c>
      <c r="G24" s="194">
        <f t="shared" si="4"/>
        <v>9</v>
      </c>
      <c r="H24" s="194">
        <f t="shared" si="5"/>
        <v>10.8</v>
      </c>
      <c r="I24" s="194">
        <f t="shared" si="6"/>
        <v>19.8</v>
      </c>
      <c r="J24" s="194">
        <f t="shared" si="7"/>
        <v>18</v>
      </c>
      <c r="K24" s="194">
        <f t="shared" si="8"/>
        <v>25.2</v>
      </c>
      <c r="L24" s="194">
        <f t="shared" si="9"/>
        <v>9</v>
      </c>
      <c r="M24" s="194">
        <f t="shared" si="10"/>
        <v>43.2</v>
      </c>
    </row>
    <row r="25" s="121" customFormat="1" spans="1:13">
      <c r="A25" s="192" t="s">
        <v>465</v>
      </c>
      <c r="B25" s="193">
        <v>105</v>
      </c>
      <c r="C25" s="194">
        <f t="shared" si="0"/>
        <v>5.25</v>
      </c>
      <c r="D25" s="194">
        <f t="shared" si="1"/>
        <v>7.35</v>
      </c>
      <c r="E25" s="194">
        <f t="shared" si="2"/>
        <v>8.4</v>
      </c>
      <c r="F25" s="194">
        <f t="shared" si="3"/>
        <v>5.25</v>
      </c>
      <c r="G25" s="194">
        <f t="shared" si="4"/>
        <v>5.25</v>
      </c>
      <c r="H25" s="194">
        <f t="shared" si="5"/>
        <v>6.3</v>
      </c>
      <c r="I25" s="194">
        <f t="shared" si="6"/>
        <v>11.55</v>
      </c>
      <c r="J25" s="194">
        <f t="shared" si="7"/>
        <v>10.5</v>
      </c>
      <c r="K25" s="194">
        <f t="shared" si="8"/>
        <v>14.7</v>
      </c>
      <c r="L25" s="194">
        <f t="shared" si="9"/>
        <v>5.25</v>
      </c>
      <c r="M25" s="194">
        <f t="shared" si="10"/>
        <v>25.2</v>
      </c>
    </row>
    <row r="26" s="121" customFormat="1" spans="1:13">
      <c r="A26" s="192" t="s">
        <v>466</v>
      </c>
      <c r="B26" s="193">
        <v>44</v>
      </c>
      <c r="C26" s="194">
        <f t="shared" si="0"/>
        <v>2.2</v>
      </c>
      <c r="D26" s="194">
        <f t="shared" si="1"/>
        <v>3.08</v>
      </c>
      <c r="E26" s="194">
        <f t="shared" si="2"/>
        <v>3.52</v>
      </c>
      <c r="F26" s="194">
        <f t="shared" si="3"/>
        <v>2.2</v>
      </c>
      <c r="G26" s="194">
        <f t="shared" si="4"/>
        <v>2.2</v>
      </c>
      <c r="H26" s="194">
        <f t="shared" si="5"/>
        <v>2.64</v>
      </c>
      <c r="I26" s="194">
        <f t="shared" si="6"/>
        <v>4.84</v>
      </c>
      <c r="J26" s="194">
        <f t="shared" si="7"/>
        <v>4.4</v>
      </c>
      <c r="K26" s="194">
        <f t="shared" si="8"/>
        <v>6.16</v>
      </c>
      <c r="L26" s="194">
        <f t="shared" si="9"/>
        <v>2.2</v>
      </c>
      <c r="M26" s="194">
        <f t="shared" si="10"/>
        <v>10.56</v>
      </c>
    </row>
    <row r="27" s="121" customFormat="1" spans="1:13">
      <c r="A27" s="192" t="s">
        <v>467</v>
      </c>
      <c r="B27" s="193"/>
      <c r="C27" s="194">
        <f t="shared" si="0"/>
        <v>0</v>
      </c>
      <c r="D27" s="194">
        <f t="shared" si="1"/>
        <v>0</v>
      </c>
      <c r="E27" s="194">
        <f t="shared" si="2"/>
        <v>0</v>
      </c>
      <c r="F27" s="194">
        <f t="shared" si="3"/>
        <v>0</v>
      </c>
      <c r="G27" s="194">
        <f t="shared" si="4"/>
        <v>0</v>
      </c>
      <c r="H27" s="194">
        <f t="shared" si="5"/>
        <v>0</v>
      </c>
      <c r="I27" s="194">
        <f t="shared" si="6"/>
        <v>0</v>
      </c>
      <c r="J27" s="194">
        <f t="shared" si="7"/>
        <v>0</v>
      </c>
      <c r="K27" s="194">
        <f t="shared" si="8"/>
        <v>0</v>
      </c>
      <c r="L27" s="194">
        <f t="shared" si="9"/>
        <v>0</v>
      </c>
      <c r="M27" s="194">
        <f t="shared" si="10"/>
        <v>0</v>
      </c>
    </row>
    <row r="28" s="121" customFormat="1" spans="1:13">
      <c r="A28" s="192" t="s">
        <v>468</v>
      </c>
      <c r="B28" s="193">
        <v>30</v>
      </c>
      <c r="C28" s="194">
        <f t="shared" si="0"/>
        <v>1.5</v>
      </c>
      <c r="D28" s="194">
        <f t="shared" si="1"/>
        <v>2.1</v>
      </c>
      <c r="E28" s="194">
        <f t="shared" si="2"/>
        <v>2.4</v>
      </c>
      <c r="F28" s="194">
        <f t="shared" si="3"/>
        <v>1.5</v>
      </c>
      <c r="G28" s="194">
        <f t="shared" si="4"/>
        <v>1.5</v>
      </c>
      <c r="H28" s="194">
        <f t="shared" si="5"/>
        <v>1.8</v>
      </c>
      <c r="I28" s="194">
        <f t="shared" si="6"/>
        <v>3.3</v>
      </c>
      <c r="J28" s="194">
        <f t="shared" si="7"/>
        <v>3</v>
      </c>
      <c r="K28" s="194">
        <f t="shared" si="8"/>
        <v>4.2</v>
      </c>
      <c r="L28" s="194">
        <f t="shared" si="9"/>
        <v>1.5</v>
      </c>
      <c r="M28" s="194">
        <f t="shared" si="10"/>
        <v>7.2</v>
      </c>
    </row>
    <row r="29" s="121" customFormat="1" spans="1:13">
      <c r="A29" s="192" t="s">
        <v>469</v>
      </c>
      <c r="B29" s="193">
        <v>174</v>
      </c>
      <c r="C29" s="194">
        <f t="shared" si="0"/>
        <v>8.7</v>
      </c>
      <c r="D29" s="194">
        <f t="shared" si="1"/>
        <v>12.18</v>
      </c>
      <c r="E29" s="194">
        <f t="shared" si="2"/>
        <v>13.92</v>
      </c>
      <c r="F29" s="194">
        <f t="shared" si="3"/>
        <v>8.7</v>
      </c>
      <c r="G29" s="194">
        <f t="shared" si="4"/>
        <v>8.7</v>
      </c>
      <c r="H29" s="194">
        <f t="shared" si="5"/>
        <v>10.44</v>
      </c>
      <c r="I29" s="194">
        <f t="shared" si="6"/>
        <v>19.14</v>
      </c>
      <c r="J29" s="194">
        <f t="shared" si="7"/>
        <v>17.4</v>
      </c>
      <c r="K29" s="194">
        <f t="shared" si="8"/>
        <v>24.36</v>
      </c>
      <c r="L29" s="194">
        <f t="shared" si="9"/>
        <v>8.7</v>
      </c>
      <c r="M29" s="194">
        <f t="shared" si="10"/>
        <v>41.76</v>
      </c>
    </row>
    <row r="30" s="121" customFormat="1" spans="1:13">
      <c r="A30" s="192" t="s">
        <v>470</v>
      </c>
      <c r="B30" s="193">
        <v>35</v>
      </c>
      <c r="C30" s="194">
        <f t="shared" si="0"/>
        <v>1.75</v>
      </c>
      <c r="D30" s="194">
        <f t="shared" si="1"/>
        <v>2.45</v>
      </c>
      <c r="E30" s="194">
        <f t="shared" si="2"/>
        <v>2.8</v>
      </c>
      <c r="F30" s="194">
        <f t="shared" si="3"/>
        <v>1.75</v>
      </c>
      <c r="G30" s="194">
        <f t="shared" si="4"/>
        <v>1.75</v>
      </c>
      <c r="H30" s="194">
        <f t="shared" si="5"/>
        <v>2.1</v>
      </c>
      <c r="I30" s="194">
        <f t="shared" si="6"/>
        <v>3.85</v>
      </c>
      <c r="J30" s="194">
        <f t="shared" si="7"/>
        <v>3.5</v>
      </c>
      <c r="K30" s="194">
        <f t="shared" si="8"/>
        <v>4.9</v>
      </c>
      <c r="L30" s="194">
        <f t="shared" si="9"/>
        <v>1.75</v>
      </c>
      <c r="M30" s="194">
        <f t="shared" si="10"/>
        <v>8.4</v>
      </c>
    </row>
    <row r="31" s="121" customFormat="1" spans="1:13">
      <c r="A31" s="192" t="s">
        <v>471</v>
      </c>
      <c r="B31" s="193">
        <v>1353.7789</v>
      </c>
      <c r="C31" s="194">
        <f t="shared" si="0"/>
        <v>67.688945</v>
      </c>
      <c r="D31" s="194">
        <f t="shared" si="1"/>
        <v>94.764523</v>
      </c>
      <c r="E31" s="194">
        <f t="shared" si="2"/>
        <v>108.302312</v>
      </c>
      <c r="F31" s="194">
        <f t="shared" si="3"/>
        <v>67.688945</v>
      </c>
      <c r="G31" s="194">
        <f t="shared" si="4"/>
        <v>67.688945</v>
      </c>
      <c r="H31" s="194">
        <f t="shared" si="5"/>
        <v>81.226734</v>
      </c>
      <c r="I31" s="194">
        <f t="shared" si="6"/>
        <v>148.915679</v>
      </c>
      <c r="J31" s="194">
        <f t="shared" si="7"/>
        <v>135.37789</v>
      </c>
      <c r="K31" s="194">
        <f t="shared" si="8"/>
        <v>189.529046</v>
      </c>
      <c r="L31" s="194">
        <f t="shared" si="9"/>
        <v>67.688945</v>
      </c>
      <c r="M31" s="194">
        <f t="shared" si="10"/>
        <v>324.906936</v>
      </c>
    </row>
    <row r="32" s="121" customFormat="1" spans="1:13">
      <c r="A32" s="192" t="s">
        <v>472</v>
      </c>
      <c r="B32" s="193">
        <v>372.3</v>
      </c>
      <c r="C32" s="194">
        <f t="shared" si="0"/>
        <v>18.615</v>
      </c>
      <c r="D32" s="194">
        <f t="shared" si="1"/>
        <v>26.061</v>
      </c>
      <c r="E32" s="194">
        <f t="shared" si="2"/>
        <v>29.784</v>
      </c>
      <c r="F32" s="194">
        <f t="shared" si="3"/>
        <v>18.615</v>
      </c>
      <c r="G32" s="194">
        <f t="shared" si="4"/>
        <v>18.615</v>
      </c>
      <c r="H32" s="194">
        <f t="shared" si="5"/>
        <v>22.338</v>
      </c>
      <c r="I32" s="194">
        <f t="shared" si="6"/>
        <v>40.953</v>
      </c>
      <c r="J32" s="194">
        <f t="shared" si="7"/>
        <v>37.23</v>
      </c>
      <c r="K32" s="194">
        <f t="shared" si="8"/>
        <v>52.122</v>
      </c>
      <c r="L32" s="194">
        <f t="shared" si="9"/>
        <v>18.615</v>
      </c>
      <c r="M32" s="194">
        <f t="shared" si="10"/>
        <v>89.352</v>
      </c>
    </row>
    <row r="33" s="121" customFormat="1" spans="1:13">
      <c r="A33" s="195" t="s">
        <v>473</v>
      </c>
      <c r="B33" s="196">
        <v>2166</v>
      </c>
      <c r="C33" s="194">
        <f t="shared" si="0"/>
        <v>108.3</v>
      </c>
      <c r="D33" s="194">
        <f t="shared" si="1"/>
        <v>151.62</v>
      </c>
      <c r="E33" s="194">
        <f t="shared" si="2"/>
        <v>173.28</v>
      </c>
      <c r="F33" s="194">
        <f t="shared" si="3"/>
        <v>108.3</v>
      </c>
      <c r="G33" s="194">
        <f t="shared" si="4"/>
        <v>108.3</v>
      </c>
      <c r="H33" s="194">
        <f t="shared" si="5"/>
        <v>129.96</v>
      </c>
      <c r="I33" s="194">
        <f t="shared" si="6"/>
        <v>238.26</v>
      </c>
      <c r="J33" s="194">
        <f t="shared" si="7"/>
        <v>216.6</v>
      </c>
      <c r="K33" s="194">
        <f t="shared" si="8"/>
        <v>303.24</v>
      </c>
      <c r="L33" s="194">
        <f t="shared" si="9"/>
        <v>108.3</v>
      </c>
      <c r="M33" s="194">
        <f t="shared" si="10"/>
        <v>519.84</v>
      </c>
    </row>
    <row r="34" s="121" customFormat="1" spans="1:13">
      <c r="A34" s="195" t="s">
        <v>474</v>
      </c>
      <c r="B34" s="196">
        <v>20.2</v>
      </c>
      <c r="C34" s="194">
        <f t="shared" si="0"/>
        <v>1.01</v>
      </c>
      <c r="D34" s="194">
        <f t="shared" si="1"/>
        <v>1.414</v>
      </c>
      <c r="E34" s="194">
        <f t="shared" si="2"/>
        <v>1.616</v>
      </c>
      <c r="F34" s="194">
        <f t="shared" si="3"/>
        <v>1.01</v>
      </c>
      <c r="G34" s="194">
        <f t="shared" si="4"/>
        <v>1.01</v>
      </c>
      <c r="H34" s="194">
        <f t="shared" si="5"/>
        <v>1.212</v>
      </c>
      <c r="I34" s="194">
        <f t="shared" si="6"/>
        <v>2.222</v>
      </c>
      <c r="J34" s="194">
        <f t="shared" si="7"/>
        <v>2.02</v>
      </c>
      <c r="K34" s="194">
        <f t="shared" si="8"/>
        <v>2.828</v>
      </c>
      <c r="L34" s="194">
        <f t="shared" si="9"/>
        <v>1.01</v>
      </c>
      <c r="M34" s="194">
        <f t="shared" si="10"/>
        <v>4.848</v>
      </c>
    </row>
    <row r="35" s="121" customFormat="1" spans="1:13">
      <c r="A35" s="195" t="s">
        <v>475</v>
      </c>
      <c r="B35" s="196"/>
      <c r="C35" s="194">
        <f t="shared" si="0"/>
        <v>0</v>
      </c>
      <c r="D35" s="194">
        <f t="shared" si="1"/>
        <v>0</v>
      </c>
      <c r="E35" s="194">
        <f t="shared" si="2"/>
        <v>0</v>
      </c>
      <c r="F35" s="194">
        <f t="shared" si="3"/>
        <v>0</v>
      </c>
      <c r="G35" s="194">
        <f t="shared" si="4"/>
        <v>0</v>
      </c>
      <c r="H35" s="194">
        <f t="shared" si="5"/>
        <v>0</v>
      </c>
      <c r="I35" s="194">
        <f t="shared" si="6"/>
        <v>0</v>
      </c>
      <c r="J35" s="194">
        <f t="shared" si="7"/>
        <v>0</v>
      </c>
      <c r="K35" s="194">
        <f t="shared" si="8"/>
        <v>0</v>
      </c>
      <c r="L35" s="194">
        <f t="shared" si="9"/>
        <v>0</v>
      </c>
      <c r="M35" s="194">
        <f t="shared" si="10"/>
        <v>0</v>
      </c>
    </row>
    <row r="36" s="121" customFormat="1" spans="1:13">
      <c r="A36" s="195" t="s">
        <v>476</v>
      </c>
      <c r="B36" s="196">
        <v>75</v>
      </c>
      <c r="C36" s="194">
        <f t="shared" si="0"/>
        <v>3.75</v>
      </c>
      <c r="D36" s="194">
        <f t="shared" si="1"/>
        <v>5.25</v>
      </c>
      <c r="E36" s="194">
        <f t="shared" si="2"/>
        <v>6</v>
      </c>
      <c r="F36" s="194">
        <f t="shared" si="3"/>
        <v>3.75</v>
      </c>
      <c r="G36" s="194">
        <f t="shared" si="4"/>
        <v>3.75</v>
      </c>
      <c r="H36" s="194">
        <f t="shared" si="5"/>
        <v>4.5</v>
      </c>
      <c r="I36" s="194">
        <f t="shared" si="6"/>
        <v>8.25</v>
      </c>
      <c r="J36" s="194">
        <f t="shared" si="7"/>
        <v>7.5</v>
      </c>
      <c r="K36" s="194">
        <f t="shared" si="8"/>
        <v>10.5</v>
      </c>
      <c r="L36" s="194">
        <f t="shared" si="9"/>
        <v>3.75</v>
      </c>
      <c r="M36" s="194">
        <f t="shared" si="10"/>
        <v>18</v>
      </c>
    </row>
    <row r="37" s="121" customFormat="1" spans="1:13">
      <c r="A37" s="195" t="s">
        <v>477</v>
      </c>
      <c r="B37" s="196">
        <v>366</v>
      </c>
      <c r="C37" s="194">
        <f t="shared" si="0"/>
        <v>18.3</v>
      </c>
      <c r="D37" s="194">
        <f t="shared" si="1"/>
        <v>25.62</v>
      </c>
      <c r="E37" s="194">
        <f t="shared" si="2"/>
        <v>29.28</v>
      </c>
      <c r="F37" s="194">
        <f t="shared" si="3"/>
        <v>18.3</v>
      </c>
      <c r="G37" s="194">
        <f t="shared" si="4"/>
        <v>18.3</v>
      </c>
      <c r="H37" s="194">
        <f t="shared" si="5"/>
        <v>21.96</v>
      </c>
      <c r="I37" s="194">
        <f t="shared" si="6"/>
        <v>40.26</v>
      </c>
      <c r="J37" s="194">
        <f t="shared" si="7"/>
        <v>36.6</v>
      </c>
      <c r="K37" s="194">
        <f t="shared" si="8"/>
        <v>51.24</v>
      </c>
      <c r="L37" s="194">
        <f t="shared" si="9"/>
        <v>18.3</v>
      </c>
      <c r="M37" s="194">
        <f t="shared" si="10"/>
        <v>87.84</v>
      </c>
    </row>
    <row r="38" s="121" customFormat="1" spans="1:13">
      <c r="A38" s="195" t="s">
        <v>478</v>
      </c>
      <c r="B38" s="196">
        <v>579.5</v>
      </c>
      <c r="C38" s="194">
        <f t="shared" si="0"/>
        <v>28.975</v>
      </c>
      <c r="D38" s="194">
        <f t="shared" si="1"/>
        <v>40.565</v>
      </c>
      <c r="E38" s="194">
        <f t="shared" si="2"/>
        <v>46.36</v>
      </c>
      <c r="F38" s="194">
        <f t="shared" si="3"/>
        <v>28.975</v>
      </c>
      <c r="G38" s="194">
        <f t="shared" si="4"/>
        <v>28.975</v>
      </c>
      <c r="H38" s="194">
        <f t="shared" si="5"/>
        <v>34.77</v>
      </c>
      <c r="I38" s="194">
        <f t="shared" si="6"/>
        <v>63.745</v>
      </c>
      <c r="J38" s="194">
        <f t="shared" si="7"/>
        <v>57.95</v>
      </c>
      <c r="K38" s="194">
        <f t="shared" si="8"/>
        <v>81.13</v>
      </c>
      <c r="L38" s="194">
        <f t="shared" si="9"/>
        <v>28.975</v>
      </c>
      <c r="M38" s="194">
        <f t="shared" si="10"/>
        <v>139.08</v>
      </c>
    </row>
    <row r="39" s="121" customFormat="1" spans="1:13">
      <c r="A39" s="195" t="s">
        <v>479</v>
      </c>
      <c r="B39" s="196">
        <v>20</v>
      </c>
      <c r="C39" s="194">
        <f t="shared" si="0"/>
        <v>1</v>
      </c>
      <c r="D39" s="194">
        <f t="shared" si="1"/>
        <v>1.4</v>
      </c>
      <c r="E39" s="194">
        <f t="shared" si="2"/>
        <v>1.6</v>
      </c>
      <c r="F39" s="194">
        <f t="shared" si="3"/>
        <v>1</v>
      </c>
      <c r="G39" s="194">
        <f t="shared" si="4"/>
        <v>1</v>
      </c>
      <c r="H39" s="194">
        <f t="shared" si="5"/>
        <v>1.2</v>
      </c>
      <c r="I39" s="194">
        <f t="shared" si="6"/>
        <v>2.2</v>
      </c>
      <c r="J39" s="194">
        <f t="shared" si="7"/>
        <v>2</v>
      </c>
      <c r="K39" s="194">
        <f t="shared" si="8"/>
        <v>2.8</v>
      </c>
      <c r="L39" s="194">
        <f t="shared" si="9"/>
        <v>1</v>
      </c>
      <c r="M39" s="194">
        <f t="shared" si="10"/>
        <v>4.8</v>
      </c>
    </row>
    <row r="40" s="121" customFormat="1" spans="1:13">
      <c r="A40" s="195" t="s">
        <v>480</v>
      </c>
      <c r="B40" s="196"/>
      <c r="C40" s="194">
        <f t="shared" si="0"/>
        <v>0</v>
      </c>
      <c r="D40" s="194">
        <f t="shared" si="1"/>
        <v>0</v>
      </c>
      <c r="E40" s="194">
        <f t="shared" si="2"/>
        <v>0</v>
      </c>
      <c r="F40" s="194">
        <f t="shared" si="3"/>
        <v>0</v>
      </c>
      <c r="G40" s="194">
        <f t="shared" si="4"/>
        <v>0</v>
      </c>
      <c r="H40" s="194">
        <f t="shared" si="5"/>
        <v>0</v>
      </c>
      <c r="I40" s="194">
        <f t="shared" si="6"/>
        <v>0</v>
      </c>
      <c r="J40" s="194">
        <f t="shared" si="7"/>
        <v>0</v>
      </c>
      <c r="K40" s="194">
        <f t="shared" si="8"/>
        <v>0</v>
      </c>
      <c r="L40" s="194">
        <f t="shared" si="9"/>
        <v>0</v>
      </c>
      <c r="M40" s="194">
        <f t="shared" si="10"/>
        <v>0</v>
      </c>
    </row>
    <row r="41" s="121" customFormat="1" spans="1:13">
      <c r="A41" s="195" t="s">
        <v>481</v>
      </c>
      <c r="B41" s="196">
        <v>5</v>
      </c>
      <c r="C41" s="194">
        <f t="shared" si="0"/>
        <v>0.25</v>
      </c>
      <c r="D41" s="194">
        <f t="shared" si="1"/>
        <v>0.35</v>
      </c>
      <c r="E41" s="194">
        <f t="shared" si="2"/>
        <v>0.4</v>
      </c>
      <c r="F41" s="194">
        <f t="shared" si="3"/>
        <v>0.25</v>
      </c>
      <c r="G41" s="194">
        <f t="shared" si="4"/>
        <v>0.25</v>
      </c>
      <c r="H41" s="194">
        <f t="shared" si="5"/>
        <v>0.3</v>
      </c>
      <c r="I41" s="194">
        <f t="shared" si="6"/>
        <v>0.55</v>
      </c>
      <c r="J41" s="194">
        <f t="shared" si="7"/>
        <v>0.5</v>
      </c>
      <c r="K41" s="194">
        <f t="shared" si="8"/>
        <v>0.7</v>
      </c>
      <c r="L41" s="194">
        <f t="shared" si="9"/>
        <v>0.25</v>
      </c>
      <c r="M41" s="194">
        <f t="shared" si="10"/>
        <v>1.2</v>
      </c>
    </row>
    <row r="42" s="121" customFormat="1" spans="1:13">
      <c r="A42" s="195" t="s">
        <v>482</v>
      </c>
      <c r="B42" s="196"/>
      <c r="C42" s="194">
        <f t="shared" si="0"/>
        <v>0</v>
      </c>
      <c r="D42" s="194">
        <f t="shared" si="1"/>
        <v>0</v>
      </c>
      <c r="E42" s="194">
        <f t="shared" si="2"/>
        <v>0</v>
      </c>
      <c r="F42" s="194">
        <f t="shared" si="3"/>
        <v>0</v>
      </c>
      <c r="G42" s="194">
        <f t="shared" si="4"/>
        <v>0</v>
      </c>
      <c r="H42" s="194">
        <f t="shared" si="5"/>
        <v>0</v>
      </c>
      <c r="I42" s="194">
        <f t="shared" si="6"/>
        <v>0</v>
      </c>
      <c r="J42" s="194">
        <f t="shared" si="7"/>
        <v>0</v>
      </c>
      <c r="K42" s="194">
        <f t="shared" si="8"/>
        <v>0</v>
      </c>
      <c r="L42" s="194">
        <f t="shared" si="9"/>
        <v>0</v>
      </c>
      <c r="M42" s="194">
        <f t="shared" si="10"/>
        <v>0</v>
      </c>
    </row>
    <row r="43" s="121" customFormat="1" spans="1:13">
      <c r="A43" s="195" t="s">
        <v>483</v>
      </c>
      <c r="B43" s="196"/>
      <c r="C43" s="194">
        <f t="shared" si="0"/>
        <v>0</v>
      </c>
      <c r="D43" s="194">
        <f t="shared" si="1"/>
        <v>0</v>
      </c>
      <c r="E43" s="194">
        <f t="shared" si="2"/>
        <v>0</v>
      </c>
      <c r="F43" s="194">
        <f t="shared" si="3"/>
        <v>0</v>
      </c>
      <c r="G43" s="194">
        <f t="shared" si="4"/>
        <v>0</v>
      </c>
      <c r="H43" s="194">
        <f t="shared" si="5"/>
        <v>0</v>
      </c>
      <c r="I43" s="194">
        <f t="shared" si="6"/>
        <v>0</v>
      </c>
      <c r="J43" s="194">
        <f t="shared" si="7"/>
        <v>0</v>
      </c>
      <c r="K43" s="194">
        <f t="shared" si="8"/>
        <v>0</v>
      </c>
      <c r="L43" s="194">
        <f t="shared" si="9"/>
        <v>0</v>
      </c>
      <c r="M43" s="194">
        <f t="shared" si="10"/>
        <v>0</v>
      </c>
    </row>
    <row r="44" s="121" customFormat="1" spans="1:13">
      <c r="A44" s="195" t="s">
        <v>484</v>
      </c>
      <c r="B44" s="196">
        <v>72.7</v>
      </c>
      <c r="C44" s="194">
        <f t="shared" si="0"/>
        <v>3.635</v>
      </c>
      <c r="D44" s="194">
        <f t="shared" si="1"/>
        <v>5.089</v>
      </c>
      <c r="E44" s="194">
        <f t="shared" si="2"/>
        <v>5.816</v>
      </c>
      <c r="F44" s="194">
        <f t="shared" si="3"/>
        <v>3.635</v>
      </c>
      <c r="G44" s="194">
        <f t="shared" si="4"/>
        <v>3.635</v>
      </c>
      <c r="H44" s="194">
        <f t="shared" si="5"/>
        <v>4.362</v>
      </c>
      <c r="I44" s="194">
        <f t="shared" si="6"/>
        <v>7.997</v>
      </c>
      <c r="J44" s="194">
        <f t="shared" si="7"/>
        <v>7.27</v>
      </c>
      <c r="K44" s="194">
        <f t="shared" si="8"/>
        <v>10.178</v>
      </c>
      <c r="L44" s="194">
        <f t="shared" si="9"/>
        <v>3.635</v>
      </c>
      <c r="M44" s="194">
        <f t="shared" si="10"/>
        <v>17.448</v>
      </c>
    </row>
    <row r="45" s="121" customFormat="1" spans="1:13">
      <c r="A45" s="195" t="s">
        <v>485</v>
      </c>
      <c r="B45" s="196"/>
      <c r="C45" s="194">
        <f t="shared" si="0"/>
        <v>0</v>
      </c>
      <c r="D45" s="194">
        <f t="shared" si="1"/>
        <v>0</v>
      </c>
      <c r="E45" s="194">
        <f t="shared" si="2"/>
        <v>0</v>
      </c>
      <c r="F45" s="194">
        <f t="shared" si="3"/>
        <v>0</v>
      </c>
      <c r="G45" s="194">
        <f t="shared" si="4"/>
        <v>0</v>
      </c>
      <c r="H45" s="194">
        <f t="shared" si="5"/>
        <v>0</v>
      </c>
      <c r="I45" s="194">
        <f t="shared" si="6"/>
        <v>0</v>
      </c>
      <c r="J45" s="194">
        <f t="shared" si="7"/>
        <v>0</v>
      </c>
      <c r="K45" s="194">
        <f t="shared" si="8"/>
        <v>0</v>
      </c>
      <c r="L45" s="194">
        <f t="shared" si="9"/>
        <v>0</v>
      </c>
      <c r="M45" s="194">
        <f t="shared" si="10"/>
        <v>0</v>
      </c>
    </row>
    <row r="46" s="121" customFormat="1" spans="1:13">
      <c r="A46" s="195" t="s">
        <v>486</v>
      </c>
      <c r="B46" s="196"/>
      <c r="C46" s="194">
        <f t="shared" si="0"/>
        <v>0</v>
      </c>
      <c r="D46" s="194">
        <f t="shared" si="1"/>
        <v>0</v>
      </c>
      <c r="E46" s="194">
        <f t="shared" si="2"/>
        <v>0</v>
      </c>
      <c r="F46" s="194">
        <f t="shared" si="3"/>
        <v>0</v>
      </c>
      <c r="G46" s="194">
        <f t="shared" si="4"/>
        <v>0</v>
      </c>
      <c r="H46" s="194">
        <f t="shared" si="5"/>
        <v>0</v>
      </c>
      <c r="I46" s="194">
        <f t="shared" si="6"/>
        <v>0</v>
      </c>
      <c r="J46" s="194">
        <f t="shared" si="7"/>
        <v>0</v>
      </c>
      <c r="K46" s="194">
        <f t="shared" si="8"/>
        <v>0</v>
      </c>
      <c r="L46" s="194">
        <f t="shared" si="9"/>
        <v>0</v>
      </c>
      <c r="M46" s="194">
        <f t="shared" si="10"/>
        <v>0</v>
      </c>
    </row>
    <row r="47" s="121" customFormat="1" spans="1:13">
      <c r="A47" s="195" t="s">
        <v>487</v>
      </c>
      <c r="B47" s="196">
        <v>10</v>
      </c>
      <c r="C47" s="194">
        <f t="shared" si="0"/>
        <v>0.5</v>
      </c>
      <c r="D47" s="194">
        <f t="shared" si="1"/>
        <v>0.7</v>
      </c>
      <c r="E47" s="194">
        <f t="shared" si="2"/>
        <v>0.8</v>
      </c>
      <c r="F47" s="194">
        <f t="shared" si="3"/>
        <v>0.5</v>
      </c>
      <c r="G47" s="194">
        <f t="shared" si="4"/>
        <v>0.5</v>
      </c>
      <c r="H47" s="194">
        <f t="shared" si="5"/>
        <v>0.6</v>
      </c>
      <c r="I47" s="194">
        <f t="shared" si="6"/>
        <v>1.1</v>
      </c>
      <c r="J47" s="194">
        <f t="shared" si="7"/>
        <v>1</v>
      </c>
      <c r="K47" s="194">
        <f t="shared" si="8"/>
        <v>1.4</v>
      </c>
      <c r="L47" s="194">
        <f t="shared" si="9"/>
        <v>0.5</v>
      </c>
      <c r="M47" s="194">
        <f t="shared" si="10"/>
        <v>2.4</v>
      </c>
    </row>
    <row r="48" s="121" customFormat="1" spans="1:13">
      <c r="A48" s="195" t="s">
        <v>488</v>
      </c>
      <c r="B48" s="196">
        <v>58</v>
      </c>
      <c r="C48" s="194">
        <f t="shared" si="0"/>
        <v>2.9</v>
      </c>
      <c r="D48" s="194">
        <f t="shared" si="1"/>
        <v>4.06</v>
      </c>
      <c r="E48" s="194">
        <f t="shared" si="2"/>
        <v>4.64</v>
      </c>
      <c r="F48" s="194">
        <f t="shared" si="3"/>
        <v>2.9</v>
      </c>
      <c r="G48" s="194">
        <f t="shared" si="4"/>
        <v>2.9</v>
      </c>
      <c r="H48" s="194">
        <f t="shared" si="5"/>
        <v>3.48</v>
      </c>
      <c r="I48" s="194">
        <f t="shared" si="6"/>
        <v>6.38</v>
      </c>
      <c r="J48" s="194">
        <f t="shared" si="7"/>
        <v>5.8</v>
      </c>
      <c r="K48" s="194">
        <f t="shared" si="8"/>
        <v>8.12</v>
      </c>
      <c r="L48" s="194">
        <f t="shared" si="9"/>
        <v>2.9</v>
      </c>
      <c r="M48" s="194">
        <f t="shared" si="10"/>
        <v>13.92</v>
      </c>
    </row>
    <row r="49" s="121" customFormat="1" spans="1:13">
      <c r="A49" s="195" t="s">
        <v>489</v>
      </c>
      <c r="B49" s="196">
        <v>33</v>
      </c>
      <c r="C49" s="194">
        <f t="shared" si="0"/>
        <v>1.65</v>
      </c>
      <c r="D49" s="194">
        <f t="shared" si="1"/>
        <v>2.31</v>
      </c>
      <c r="E49" s="194">
        <f t="shared" si="2"/>
        <v>2.64</v>
      </c>
      <c r="F49" s="194">
        <f t="shared" si="3"/>
        <v>1.65</v>
      </c>
      <c r="G49" s="194">
        <f t="shared" si="4"/>
        <v>1.65</v>
      </c>
      <c r="H49" s="194">
        <f t="shared" si="5"/>
        <v>1.98</v>
      </c>
      <c r="I49" s="194">
        <f t="shared" si="6"/>
        <v>3.63</v>
      </c>
      <c r="J49" s="194">
        <f t="shared" si="7"/>
        <v>3.3</v>
      </c>
      <c r="K49" s="194">
        <f t="shared" si="8"/>
        <v>4.62</v>
      </c>
      <c r="L49" s="194">
        <f t="shared" si="9"/>
        <v>1.65</v>
      </c>
      <c r="M49" s="194">
        <f t="shared" si="10"/>
        <v>7.92</v>
      </c>
    </row>
    <row r="50" s="121" customFormat="1" spans="1:13">
      <c r="A50" s="195" t="s">
        <v>490</v>
      </c>
      <c r="B50" s="196">
        <v>2661</v>
      </c>
      <c r="C50" s="194">
        <f t="shared" si="0"/>
        <v>133.05</v>
      </c>
      <c r="D50" s="194">
        <f t="shared" si="1"/>
        <v>186.27</v>
      </c>
      <c r="E50" s="194">
        <f t="shared" si="2"/>
        <v>212.88</v>
      </c>
      <c r="F50" s="194">
        <f t="shared" si="3"/>
        <v>133.05</v>
      </c>
      <c r="G50" s="194">
        <f t="shared" si="4"/>
        <v>133.05</v>
      </c>
      <c r="H50" s="194">
        <f t="shared" si="5"/>
        <v>159.66</v>
      </c>
      <c r="I50" s="194">
        <f t="shared" si="6"/>
        <v>292.71</v>
      </c>
      <c r="J50" s="194">
        <f t="shared" si="7"/>
        <v>266.1</v>
      </c>
      <c r="K50" s="194">
        <f t="shared" si="8"/>
        <v>372.54</v>
      </c>
      <c r="L50" s="194">
        <f t="shared" si="9"/>
        <v>133.05</v>
      </c>
      <c r="M50" s="194">
        <f t="shared" si="10"/>
        <v>638.64</v>
      </c>
    </row>
    <row r="51" s="121" customFormat="1" spans="1:13">
      <c r="A51" s="195" t="s">
        <v>491</v>
      </c>
      <c r="B51" s="196">
        <v>125.4</v>
      </c>
      <c r="C51" s="194">
        <f t="shared" si="0"/>
        <v>6.27</v>
      </c>
      <c r="D51" s="194">
        <f t="shared" si="1"/>
        <v>8.778</v>
      </c>
      <c r="E51" s="194">
        <f t="shared" si="2"/>
        <v>10.032</v>
      </c>
      <c r="F51" s="194">
        <f t="shared" si="3"/>
        <v>6.27</v>
      </c>
      <c r="G51" s="194">
        <f t="shared" si="4"/>
        <v>6.27</v>
      </c>
      <c r="H51" s="194">
        <f t="shared" si="5"/>
        <v>7.524</v>
      </c>
      <c r="I51" s="194">
        <f t="shared" si="6"/>
        <v>13.794</v>
      </c>
      <c r="J51" s="194">
        <f t="shared" si="7"/>
        <v>12.54</v>
      </c>
      <c r="K51" s="194">
        <f t="shared" si="8"/>
        <v>17.556</v>
      </c>
      <c r="L51" s="194">
        <f t="shared" si="9"/>
        <v>6.27</v>
      </c>
      <c r="M51" s="194">
        <f t="shared" si="10"/>
        <v>30.096</v>
      </c>
    </row>
    <row r="52" s="121" customFormat="1" spans="1:13">
      <c r="A52" s="195" t="s">
        <v>492</v>
      </c>
      <c r="B52" s="196">
        <v>186</v>
      </c>
      <c r="C52" s="194">
        <f t="shared" si="0"/>
        <v>9.3</v>
      </c>
      <c r="D52" s="194">
        <f t="shared" si="1"/>
        <v>13.02</v>
      </c>
      <c r="E52" s="194">
        <f t="shared" si="2"/>
        <v>14.88</v>
      </c>
      <c r="F52" s="194">
        <f t="shared" si="3"/>
        <v>9.3</v>
      </c>
      <c r="G52" s="194">
        <f t="shared" si="4"/>
        <v>9.3</v>
      </c>
      <c r="H52" s="194">
        <f t="shared" si="5"/>
        <v>11.16</v>
      </c>
      <c r="I52" s="194">
        <f t="shared" si="6"/>
        <v>20.46</v>
      </c>
      <c r="J52" s="194">
        <f t="shared" si="7"/>
        <v>18.6</v>
      </c>
      <c r="K52" s="194">
        <f t="shared" si="8"/>
        <v>26.04</v>
      </c>
      <c r="L52" s="194">
        <f t="shared" si="9"/>
        <v>9.3</v>
      </c>
      <c r="M52" s="194">
        <f t="shared" si="10"/>
        <v>44.64</v>
      </c>
    </row>
    <row r="53" s="121" customFormat="1" spans="1:13">
      <c r="A53" s="195" t="s">
        <v>493</v>
      </c>
      <c r="B53" s="196"/>
      <c r="C53" s="194">
        <f t="shared" si="0"/>
        <v>0</v>
      </c>
      <c r="D53" s="194">
        <f t="shared" si="1"/>
        <v>0</v>
      </c>
      <c r="E53" s="194">
        <f t="shared" si="2"/>
        <v>0</v>
      </c>
      <c r="F53" s="194">
        <f t="shared" si="3"/>
        <v>0</v>
      </c>
      <c r="G53" s="194">
        <f t="shared" si="4"/>
        <v>0</v>
      </c>
      <c r="H53" s="194">
        <f t="shared" si="5"/>
        <v>0</v>
      </c>
      <c r="I53" s="194">
        <f t="shared" si="6"/>
        <v>0</v>
      </c>
      <c r="J53" s="194">
        <f t="shared" si="7"/>
        <v>0</v>
      </c>
      <c r="K53" s="194">
        <f t="shared" si="8"/>
        <v>0</v>
      </c>
      <c r="L53" s="194">
        <f t="shared" si="9"/>
        <v>0</v>
      </c>
      <c r="M53" s="194">
        <f t="shared" si="10"/>
        <v>0</v>
      </c>
    </row>
    <row r="54" s="121" customFormat="1" spans="1:13">
      <c r="A54" s="195" t="s">
        <v>494</v>
      </c>
      <c r="B54" s="196">
        <v>1492</v>
      </c>
      <c r="C54" s="194">
        <f t="shared" si="0"/>
        <v>74.6</v>
      </c>
      <c r="D54" s="194">
        <f t="shared" si="1"/>
        <v>104.44</v>
      </c>
      <c r="E54" s="194">
        <f t="shared" si="2"/>
        <v>119.36</v>
      </c>
      <c r="F54" s="194">
        <f t="shared" si="3"/>
        <v>74.6</v>
      </c>
      <c r="G54" s="194">
        <f t="shared" si="4"/>
        <v>74.6</v>
      </c>
      <c r="H54" s="194">
        <f t="shared" si="5"/>
        <v>89.52</v>
      </c>
      <c r="I54" s="194">
        <f t="shared" si="6"/>
        <v>164.12</v>
      </c>
      <c r="J54" s="194">
        <f t="shared" si="7"/>
        <v>149.2</v>
      </c>
      <c r="K54" s="194">
        <f t="shared" si="8"/>
        <v>208.88</v>
      </c>
      <c r="L54" s="194">
        <f t="shared" si="9"/>
        <v>74.6</v>
      </c>
      <c r="M54" s="194">
        <f t="shared" si="10"/>
        <v>358.08</v>
      </c>
    </row>
    <row r="55" s="121" customFormat="1" spans="1:13">
      <c r="A55" s="195" t="s">
        <v>495</v>
      </c>
      <c r="B55" s="196">
        <v>27</v>
      </c>
      <c r="C55" s="194">
        <f t="shared" si="0"/>
        <v>1.35</v>
      </c>
      <c r="D55" s="194">
        <f t="shared" si="1"/>
        <v>1.89</v>
      </c>
      <c r="E55" s="194">
        <f t="shared" si="2"/>
        <v>2.16</v>
      </c>
      <c r="F55" s="194">
        <f t="shared" si="3"/>
        <v>1.35</v>
      </c>
      <c r="G55" s="194">
        <f t="shared" si="4"/>
        <v>1.35</v>
      </c>
      <c r="H55" s="194">
        <f t="shared" si="5"/>
        <v>1.62</v>
      </c>
      <c r="I55" s="194">
        <f t="shared" si="6"/>
        <v>2.97</v>
      </c>
      <c r="J55" s="194">
        <f t="shared" si="7"/>
        <v>2.7</v>
      </c>
      <c r="K55" s="194">
        <f t="shared" si="8"/>
        <v>3.78</v>
      </c>
      <c r="L55" s="194">
        <f t="shared" si="9"/>
        <v>1.35</v>
      </c>
      <c r="M55" s="194">
        <f t="shared" si="10"/>
        <v>6.48</v>
      </c>
    </row>
    <row r="56" s="121" customFormat="1" spans="1:13">
      <c r="A56" s="195" t="s">
        <v>496</v>
      </c>
      <c r="B56" s="196">
        <v>71</v>
      </c>
      <c r="C56" s="194">
        <f t="shared" si="0"/>
        <v>3.55</v>
      </c>
      <c r="D56" s="194">
        <f t="shared" si="1"/>
        <v>4.97</v>
      </c>
      <c r="E56" s="194">
        <f t="shared" si="2"/>
        <v>5.68</v>
      </c>
      <c r="F56" s="194">
        <f t="shared" si="3"/>
        <v>3.55</v>
      </c>
      <c r="G56" s="194">
        <f t="shared" si="4"/>
        <v>3.55</v>
      </c>
      <c r="H56" s="194">
        <f t="shared" si="5"/>
        <v>4.26</v>
      </c>
      <c r="I56" s="194">
        <f t="shared" si="6"/>
        <v>7.81</v>
      </c>
      <c r="J56" s="194">
        <f t="shared" si="7"/>
        <v>7.1</v>
      </c>
      <c r="K56" s="194">
        <f t="shared" si="8"/>
        <v>9.94</v>
      </c>
      <c r="L56" s="194">
        <f t="shared" si="9"/>
        <v>3.55</v>
      </c>
      <c r="M56" s="194">
        <f t="shared" si="10"/>
        <v>17.04</v>
      </c>
    </row>
    <row r="57" s="121" customFormat="1" spans="1:13">
      <c r="A57" s="195" t="s">
        <v>497</v>
      </c>
      <c r="B57" s="196">
        <v>12</v>
      </c>
      <c r="C57" s="194">
        <f t="shared" si="0"/>
        <v>0.6</v>
      </c>
      <c r="D57" s="194">
        <f t="shared" si="1"/>
        <v>0.84</v>
      </c>
      <c r="E57" s="194">
        <f t="shared" si="2"/>
        <v>0.96</v>
      </c>
      <c r="F57" s="194">
        <f t="shared" si="3"/>
        <v>0.6</v>
      </c>
      <c r="G57" s="194">
        <f t="shared" si="4"/>
        <v>0.6</v>
      </c>
      <c r="H57" s="194">
        <f t="shared" si="5"/>
        <v>0.72</v>
      </c>
      <c r="I57" s="194">
        <f t="shared" si="6"/>
        <v>1.32</v>
      </c>
      <c r="J57" s="194">
        <f t="shared" si="7"/>
        <v>1.2</v>
      </c>
      <c r="K57" s="194">
        <f t="shared" si="8"/>
        <v>1.68</v>
      </c>
      <c r="L57" s="194">
        <f t="shared" si="9"/>
        <v>0.6</v>
      </c>
      <c r="M57" s="194">
        <f t="shared" si="10"/>
        <v>2.88</v>
      </c>
    </row>
    <row r="58" s="121" customFormat="1" spans="1:13">
      <c r="A58" s="195" t="s">
        <v>498</v>
      </c>
      <c r="B58" s="196">
        <v>2</v>
      </c>
      <c r="C58" s="194">
        <f t="shared" si="0"/>
        <v>0.1</v>
      </c>
      <c r="D58" s="194">
        <f t="shared" si="1"/>
        <v>0.14</v>
      </c>
      <c r="E58" s="194">
        <f t="shared" si="2"/>
        <v>0.16</v>
      </c>
      <c r="F58" s="194">
        <f t="shared" si="3"/>
        <v>0.1</v>
      </c>
      <c r="G58" s="194">
        <f t="shared" si="4"/>
        <v>0.1</v>
      </c>
      <c r="H58" s="194">
        <f t="shared" si="5"/>
        <v>0.12</v>
      </c>
      <c r="I58" s="194">
        <f t="shared" si="6"/>
        <v>0.22</v>
      </c>
      <c r="J58" s="194">
        <f t="shared" si="7"/>
        <v>0.2</v>
      </c>
      <c r="K58" s="194">
        <f t="shared" si="8"/>
        <v>0.28</v>
      </c>
      <c r="L58" s="194">
        <f t="shared" si="9"/>
        <v>0.1</v>
      </c>
      <c r="M58" s="194">
        <f t="shared" si="10"/>
        <v>0.48</v>
      </c>
    </row>
    <row r="59" s="121" customFormat="1" spans="1:13">
      <c r="A59" s="195" t="s">
        <v>499</v>
      </c>
      <c r="B59" s="196"/>
      <c r="C59" s="194">
        <f t="shared" si="0"/>
        <v>0</v>
      </c>
      <c r="D59" s="194">
        <f t="shared" si="1"/>
        <v>0</v>
      </c>
      <c r="E59" s="194">
        <f t="shared" si="2"/>
        <v>0</v>
      </c>
      <c r="F59" s="194">
        <f t="shared" si="3"/>
        <v>0</v>
      </c>
      <c r="G59" s="194">
        <f t="shared" si="4"/>
        <v>0</v>
      </c>
      <c r="H59" s="194">
        <f t="shared" si="5"/>
        <v>0</v>
      </c>
      <c r="I59" s="194">
        <f t="shared" si="6"/>
        <v>0</v>
      </c>
      <c r="J59" s="194">
        <f t="shared" si="7"/>
        <v>0</v>
      </c>
      <c r="K59" s="194">
        <f t="shared" si="8"/>
        <v>0</v>
      </c>
      <c r="L59" s="194">
        <f t="shared" si="9"/>
        <v>0</v>
      </c>
      <c r="M59" s="194">
        <f t="shared" si="10"/>
        <v>0</v>
      </c>
    </row>
    <row r="60" s="121" customFormat="1" spans="1:13">
      <c r="A60" s="195" t="s">
        <v>500</v>
      </c>
      <c r="B60" s="196">
        <v>60</v>
      </c>
      <c r="C60" s="194">
        <f t="shared" si="0"/>
        <v>3</v>
      </c>
      <c r="D60" s="194">
        <f t="shared" si="1"/>
        <v>4.2</v>
      </c>
      <c r="E60" s="194">
        <f t="shared" si="2"/>
        <v>4.8</v>
      </c>
      <c r="F60" s="194">
        <f t="shared" si="3"/>
        <v>3</v>
      </c>
      <c r="G60" s="194">
        <f t="shared" si="4"/>
        <v>3</v>
      </c>
      <c r="H60" s="194">
        <f t="shared" si="5"/>
        <v>3.6</v>
      </c>
      <c r="I60" s="194">
        <f t="shared" si="6"/>
        <v>6.6</v>
      </c>
      <c r="J60" s="194">
        <f t="shared" si="7"/>
        <v>6</v>
      </c>
      <c r="K60" s="194">
        <f t="shared" si="8"/>
        <v>8.4</v>
      </c>
      <c r="L60" s="194">
        <f t="shared" si="9"/>
        <v>3</v>
      </c>
      <c r="M60" s="194">
        <f t="shared" si="10"/>
        <v>14.4</v>
      </c>
    </row>
    <row r="61" s="121" customFormat="1" spans="1:13">
      <c r="A61" s="195" t="s">
        <v>501</v>
      </c>
      <c r="B61" s="196">
        <v>22</v>
      </c>
      <c r="C61" s="194">
        <f t="shared" si="0"/>
        <v>1.1</v>
      </c>
      <c r="D61" s="194">
        <f t="shared" si="1"/>
        <v>1.54</v>
      </c>
      <c r="E61" s="194">
        <f t="shared" si="2"/>
        <v>1.76</v>
      </c>
      <c r="F61" s="194">
        <f t="shared" si="3"/>
        <v>1.1</v>
      </c>
      <c r="G61" s="194">
        <f t="shared" si="4"/>
        <v>1.1</v>
      </c>
      <c r="H61" s="194">
        <f t="shared" si="5"/>
        <v>1.32</v>
      </c>
      <c r="I61" s="194">
        <f t="shared" si="6"/>
        <v>2.42</v>
      </c>
      <c r="J61" s="194">
        <f t="shared" si="7"/>
        <v>2.2</v>
      </c>
      <c r="K61" s="194">
        <f t="shared" si="8"/>
        <v>3.08</v>
      </c>
      <c r="L61" s="194">
        <f t="shared" si="9"/>
        <v>1.1</v>
      </c>
      <c r="M61" s="194">
        <f t="shared" si="10"/>
        <v>5.28</v>
      </c>
    </row>
    <row r="62" s="121" customFormat="1" spans="1:13">
      <c r="A62" s="195" t="s">
        <v>502</v>
      </c>
      <c r="B62" s="196">
        <v>5</v>
      </c>
      <c r="C62" s="194">
        <f t="shared" si="0"/>
        <v>0.25</v>
      </c>
      <c r="D62" s="194">
        <f t="shared" si="1"/>
        <v>0.35</v>
      </c>
      <c r="E62" s="194">
        <f t="shared" si="2"/>
        <v>0.4</v>
      </c>
      <c r="F62" s="194">
        <f t="shared" si="3"/>
        <v>0.25</v>
      </c>
      <c r="G62" s="194">
        <f t="shared" si="4"/>
        <v>0.25</v>
      </c>
      <c r="H62" s="194">
        <f t="shared" si="5"/>
        <v>0.3</v>
      </c>
      <c r="I62" s="194">
        <f t="shared" si="6"/>
        <v>0.55</v>
      </c>
      <c r="J62" s="194">
        <f t="shared" si="7"/>
        <v>0.5</v>
      </c>
      <c r="K62" s="194">
        <f t="shared" si="8"/>
        <v>0.7</v>
      </c>
      <c r="L62" s="194">
        <f t="shared" si="9"/>
        <v>0.25</v>
      </c>
      <c r="M62" s="194">
        <f t="shared" si="10"/>
        <v>1.2</v>
      </c>
    </row>
    <row r="63" s="121" customFormat="1" spans="1:13">
      <c r="A63" s="195" t="s">
        <v>503</v>
      </c>
      <c r="B63" s="196">
        <v>120</v>
      </c>
      <c r="C63" s="194">
        <f t="shared" si="0"/>
        <v>6</v>
      </c>
      <c r="D63" s="194">
        <f t="shared" si="1"/>
        <v>8.4</v>
      </c>
      <c r="E63" s="194">
        <f t="shared" si="2"/>
        <v>9.6</v>
      </c>
      <c r="F63" s="194">
        <f t="shared" si="3"/>
        <v>6</v>
      </c>
      <c r="G63" s="194">
        <f t="shared" si="4"/>
        <v>6</v>
      </c>
      <c r="H63" s="194">
        <f t="shared" si="5"/>
        <v>7.2</v>
      </c>
      <c r="I63" s="194">
        <f t="shared" si="6"/>
        <v>13.2</v>
      </c>
      <c r="J63" s="194">
        <f t="shared" si="7"/>
        <v>12</v>
      </c>
      <c r="K63" s="194">
        <f t="shared" si="8"/>
        <v>16.8</v>
      </c>
      <c r="L63" s="194">
        <f t="shared" si="9"/>
        <v>6</v>
      </c>
      <c r="M63" s="194">
        <f t="shared" si="10"/>
        <v>28.8</v>
      </c>
    </row>
    <row r="64" s="121" customFormat="1" spans="1:13">
      <c r="A64" s="195" t="s">
        <v>504</v>
      </c>
      <c r="B64" s="196">
        <v>400</v>
      </c>
      <c r="C64" s="194">
        <f t="shared" si="0"/>
        <v>20</v>
      </c>
      <c r="D64" s="194">
        <f t="shared" si="1"/>
        <v>28</v>
      </c>
      <c r="E64" s="194">
        <f t="shared" si="2"/>
        <v>32</v>
      </c>
      <c r="F64" s="194">
        <f t="shared" si="3"/>
        <v>20</v>
      </c>
      <c r="G64" s="194">
        <f t="shared" si="4"/>
        <v>20</v>
      </c>
      <c r="H64" s="194">
        <f t="shared" si="5"/>
        <v>24</v>
      </c>
      <c r="I64" s="194">
        <f t="shared" si="6"/>
        <v>44</v>
      </c>
      <c r="J64" s="194">
        <f t="shared" si="7"/>
        <v>40</v>
      </c>
      <c r="K64" s="194">
        <f t="shared" si="8"/>
        <v>56</v>
      </c>
      <c r="L64" s="194">
        <f t="shared" si="9"/>
        <v>20</v>
      </c>
      <c r="M64" s="194">
        <f t="shared" si="10"/>
        <v>96</v>
      </c>
    </row>
    <row r="65" s="121" customFormat="1" spans="1:13">
      <c r="A65" s="195" t="s">
        <v>505</v>
      </c>
      <c r="B65" s="196">
        <v>90</v>
      </c>
      <c r="C65" s="194">
        <f t="shared" si="0"/>
        <v>4.5</v>
      </c>
      <c r="D65" s="194">
        <f t="shared" si="1"/>
        <v>6.3</v>
      </c>
      <c r="E65" s="194">
        <f t="shared" si="2"/>
        <v>7.2</v>
      </c>
      <c r="F65" s="194">
        <f t="shared" si="3"/>
        <v>4.5</v>
      </c>
      <c r="G65" s="194">
        <f t="shared" si="4"/>
        <v>4.5</v>
      </c>
      <c r="H65" s="194">
        <f t="shared" si="5"/>
        <v>5.4</v>
      </c>
      <c r="I65" s="194">
        <f t="shared" si="6"/>
        <v>9.9</v>
      </c>
      <c r="J65" s="194">
        <f t="shared" si="7"/>
        <v>9</v>
      </c>
      <c r="K65" s="194">
        <f t="shared" si="8"/>
        <v>12.6</v>
      </c>
      <c r="L65" s="194">
        <f t="shared" si="9"/>
        <v>4.5</v>
      </c>
      <c r="M65" s="194">
        <f t="shared" si="10"/>
        <v>21.6</v>
      </c>
    </row>
    <row r="66" s="121" customFormat="1" spans="1:13">
      <c r="A66" s="195" t="s">
        <v>506</v>
      </c>
      <c r="B66" s="196">
        <v>10.5</v>
      </c>
      <c r="C66" s="194">
        <f t="shared" si="0"/>
        <v>0.525</v>
      </c>
      <c r="D66" s="194">
        <f t="shared" si="1"/>
        <v>0.735</v>
      </c>
      <c r="E66" s="194">
        <f t="shared" si="2"/>
        <v>0.84</v>
      </c>
      <c r="F66" s="194">
        <f t="shared" si="3"/>
        <v>0.525</v>
      </c>
      <c r="G66" s="194">
        <f t="shared" si="4"/>
        <v>0.525</v>
      </c>
      <c r="H66" s="194">
        <f t="shared" si="5"/>
        <v>0.63</v>
      </c>
      <c r="I66" s="194">
        <f t="shared" si="6"/>
        <v>1.155</v>
      </c>
      <c r="J66" s="194">
        <f t="shared" si="7"/>
        <v>1.05</v>
      </c>
      <c r="K66" s="194">
        <f t="shared" si="8"/>
        <v>1.47</v>
      </c>
      <c r="L66" s="194">
        <f t="shared" si="9"/>
        <v>0.525</v>
      </c>
      <c r="M66" s="194">
        <f t="shared" si="10"/>
        <v>2.52</v>
      </c>
    </row>
    <row r="67" s="121" customFormat="1" spans="1:13">
      <c r="A67" s="195" t="s">
        <v>507</v>
      </c>
      <c r="B67" s="196">
        <v>130.13</v>
      </c>
      <c r="C67" s="194">
        <f t="shared" si="0"/>
        <v>6.5065</v>
      </c>
      <c r="D67" s="194">
        <f t="shared" si="1"/>
        <v>9.1091</v>
      </c>
      <c r="E67" s="194">
        <f t="shared" si="2"/>
        <v>10.4104</v>
      </c>
      <c r="F67" s="194">
        <f t="shared" si="3"/>
        <v>6.5065</v>
      </c>
      <c r="G67" s="194">
        <f t="shared" si="4"/>
        <v>6.5065</v>
      </c>
      <c r="H67" s="194">
        <f t="shared" si="5"/>
        <v>7.8078</v>
      </c>
      <c r="I67" s="194">
        <f t="shared" si="6"/>
        <v>14.3143</v>
      </c>
      <c r="J67" s="194">
        <f t="shared" si="7"/>
        <v>13.013</v>
      </c>
      <c r="K67" s="194">
        <f t="shared" si="8"/>
        <v>18.2182</v>
      </c>
      <c r="L67" s="194">
        <f t="shared" si="9"/>
        <v>6.5065</v>
      </c>
      <c r="M67" s="194">
        <f t="shared" si="10"/>
        <v>31.2312</v>
      </c>
    </row>
    <row r="68" s="121" customFormat="1" spans="1:13">
      <c r="A68" s="195" t="s">
        <v>508</v>
      </c>
      <c r="B68" s="196">
        <v>5</v>
      </c>
      <c r="C68" s="194">
        <f t="shared" si="0"/>
        <v>0.25</v>
      </c>
      <c r="D68" s="194">
        <f t="shared" si="1"/>
        <v>0.35</v>
      </c>
      <c r="E68" s="194">
        <f t="shared" si="2"/>
        <v>0.4</v>
      </c>
      <c r="F68" s="194">
        <f t="shared" si="3"/>
        <v>0.25</v>
      </c>
      <c r="G68" s="194">
        <f t="shared" si="4"/>
        <v>0.25</v>
      </c>
      <c r="H68" s="194">
        <f t="shared" si="5"/>
        <v>0.3</v>
      </c>
      <c r="I68" s="194">
        <f t="shared" si="6"/>
        <v>0.55</v>
      </c>
      <c r="J68" s="194">
        <f t="shared" si="7"/>
        <v>0.5</v>
      </c>
      <c r="K68" s="194">
        <f t="shared" si="8"/>
        <v>0.7</v>
      </c>
      <c r="L68" s="194">
        <f t="shared" si="9"/>
        <v>0.25</v>
      </c>
      <c r="M68" s="194">
        <f t="shared" si="10"/>
        <v>1.2</v>
      </c>
    </row>
    <row r="69" s="121" customFormat="1" spans="1:13">
      <c r="A69" s="195" t="s">
        <v>509</v>
      </c>
      <c r="B69" s="196"/>
      <c r="C69" s="194">
        <f t="shared" ref="C69:C132" si="11">B69*0.05</f>
        <v>0</v>
      </c>
      <c r="D69" s="194">
        <f t="shared" ref="D69:D132" si="12">B69*0.07</f>
        <v>0</v>
      </c>
      <c r="E69" s="194">
        <f t="shared" ref="E69:E132" si="13">B69*0.08</f>
        <v>0</v>
      </c>
      <c r="F69" s="194">
        <f t="shared" ref="F69:F132" si="14">B69*0.05</f>
        <v>0</v>
      </c>
      <c r="G69" s="194">
        <f t="shared" ref="G69:G132" si="15">B69*0.05</f>
        <v>0</v>
      </c>
      <c r="H69" s="194">
        <f t="shared" ref="H69:H132" si="16">B69*0.06</f>
        <v>0</v>
      </c>
      <c r="I69" s="194">
        <f t="shared" ref="I69:I132" si="17">B69*0.11</f>
        <v>0</v>
      </c>
      <c r="J69" s="194">
        <f t="shared" ref="J69:J132" si="18">B69*0.1</f>
        <v>0</v>
      </c>
      <c r="K69" s="194">
        <f t="shared" ref="K69:K132" si="19">B69*0.14</f>
        <v>0</v>
      </c>
      <c r="L69" s="194">
        <f t="shared" ref="L69:L132" si="20">B69*0.05</f>
        <v>0</v>
      </c>
      <c r="M69" s="194">
        <f t="shared" ref="M69:M132" si="21">B69*0.24</f>
        <v>0</v>
      </c>
    </row>
    <row r="70" s="121" customFormat="1" spans="1:13">
      <c r="A70" s="195" t="s">
        <v>510</v>
      </c>
      <c r="B70" s="196">
        <v>1498.6882</v>
      </c>
      <c r="C70" s="194">
        <f t="shared" si="11"/>
        <v>74.93441</v>
      </c>
      <c r="D70" s="194">
        <f t="shared" si="12"/>
        <v>104.908174</v>
      </c>
      <c r="E70" s="194">
        <f t="shared" si="13"/>
        <v>119.895056</v>
      </c>
      <c r="F70" s="194">
        <f t="shared" si="14"/>
        <v>74.93441</v>
      </c>
      <c r="G70" s="194">
        <f t="shared" si="15"/>
        <v>74.93441</v>
      </c>
      <c r="H70" s="194">
        <f t="shared" si="16"/>
        <v>89.921292</v>
      </c>
      <c r="I70" s="194">
        <f t="shared" si="17"/>
        <v>164.855702</v>
      </c>
      <c r="J70" s="194">
        <f t="shared" si="18"/>
        <v>149.86882</v>
      </c>
      <c r="K70" s="194">
        <f t="shared" si="19"/>
        <v>209.816348</v>
      </c>
      <c r="L70" s="194">
        <f t="shared" si="20"/>
        <v>74.93441</v>
      </c>
      <c r="M70" s="194">
        <f t="shared" si="21"/>
        <v>359.685168</v>
      </c>
    </row>
    <row r="71" s="121" customFormat="1" spans="1:13">
      <c r="A71" s="195" t="s">
        <v>511</v>
      </c>
      <c r="B71" s="196">
        <v>44.59</v>
      </c>
      <c r="C71" s="194">
        <f t="shared" si="11"/>
        <v>2.2295</v>
      </c>
      <c r="D71" s="194">
        <f t="shared" si="12"/>
        <v>3.1213</v>
      </c>
      <c r="E71" s="194">
        <f t="shared" si="13"/>
        <v>3.5672</v>
      </c>
      <c r="F71" s="194">
        <f t="shared" si="14"/>
        <v>2.2295</v>
      </c>
      <c r="G71" s="194">
        <f t="shared" si="15"/>
        <v>2.2295</v>
      </c>
      <c r="H71" s="194">
        <f t="shared" si="16"/>
        <v>2.6754</v>
      </c>
      <c r="I71" s="194">
        <f t="shared" si="17"/>
        <v>4.9049</v>
      </c>
      <c r="J71" s="194">
        <f t="shared" si="18"/>
        <v>4.459</v>
      </c>
      <c r="K71" s="194">
        <f t="shared" si="19"/>
        <v>6.2426</v>
      </c>
      <c r="L71" s="194">
        <f t="shared" si="20"/>
        <v>2.2295</v>
      </c>
      <c r="M71" s="194">
        <f t="shared" si="21"/>
        <v>10.7016</v>
      </c>
    </row>
    <row r="72" s="121" customFormat="1" spans="1:13">
      <c r="A72" s="195" t="s">
        <v>512</v>
      </c>
      <c r="B72" s="196">
        <v>4</v>
      </c>
      <c r="C72" s="194">
        <f t="shared" si="11"/>
        <v>0.2</v>
      </c>
      <c r="D72" s="194">
        <f t="shared" si="12"/>
        <v>0.28</v>
      </c>
      <c r="E72" s="194">
        <f t="shared" si="13"/>
        <v>0.32</v>
      </c>
      <c r="F72" s="194">
        <f t="shared" si="14"/>
        <v>0.2</v>
      </c>
      <c r="G72" s="194">
        <f t="shared" si="15"/>
        <v>0.2</v>
      </c>
      <c r="H72" s="194">
        <f t="shared" si="16"/>
        <v>0.24</v>
      </c>
      <c r="I72" s="194">
        <f t="shared" si="17"/>
        <v>0.44</v>
      </c>
      <c r="J72" s="194">
        <f t="shared" si="18"/>
        <v>0.4</v>
      </c>
      <c r="K72" s="194">
        <f t="shared" si="19"/>
        <v>0.56</v>
      </c>
      <c r="L72" s="194">
        <f t="shared" si="20"/>
        <v>0.2</v>
      </c>
      <c r="M72" s="194">
        <f t="shared" si="21"/>
        <v>0.96</v>
      </c>
    </row>
    <row r="73" s="121" customFormat="1" spans="1:13">
      <c r="A73" s="195" t="s">
        <v>513</v>
      </c>
      <c r="B73" s="196">
        <v>18</v>
      </c>
      <c r="C73" s="194">
        <f t="shared" si="11"/>
        <v>0.9</v>
      </c>
      <c r="D73" s="194">
        <f t="shared" si="12"/>
        <v>1.26</v>
      </c>
      <c r="E73" s="194">
        <f t="shared" si="13"/>
        <v>1.44</v>
      </c>
      <c r="F73" s="194">
        <f t="shared" si="14"/>
        <v>0.9</v>
      </c>
      <c r="G73" s="194">
        <f t="shared" si="15"/>
        <v>0.9</v>
      </c>
      <c r="H73" s="194">
        <f t="shared" si="16"/>
        <v>1.08</v>
      </c>
      <c r="I73" s="194">
        <f t="shared" si="17"/>
        <v>1.98</v>
      </c>
      <c r="J73" s="194">
        <f t="shared" si="18"/>
        <v>1.8</v>
      </c>
      <c r="K73" s="194">
        <f t="shared" si="19"/>
        <v>2.52</v>
      </c>
      <c r="L73" s="194">
        <f t="shared" si="20"/>
        <v>0.9</v>
      </c>
      <c r="M73" s="194">
        <f t="shared" si="21"/>
        <v>4.32</v>
      </c>
    </row>
    <row r="74" s="121" customFormat="1" spans="1:13">
      <c r="A74" s="195" t="s">
        <v>514</v>
      </c>
      <c r="B74" s="196">
        <v>2294</v>
      </c>
      <c r="C74" s="194">
        <f t="shared" si="11"/>
        <v>114.7</v>
      </c>
      <c r="D74" s="194">
        <f t="shared" si="12"/>
        <v>160.58</v>
      </c>
      <c r="E74" s="194">
        <f t="shared" si="13"/>
        <v>183.52</v>
      </c>
      <c r="F74" s="194">
        <f t="shared" si="14"/>
        <v>114.7</v>
      </c>
      <c r="G74" s="194">
        <f t="shared" si="15"/>
        <v>114.7</v>
      </c>
      <c r="H74" s="194">
        <f t="shared" si="16"/>
        <v>137.64</v>
      </c>
      <c r="I74" s="194">
        <f t="shared" si="17"/>
        <v>252.34</v>
      </c>
      <c r="J74" s="194">
        <f t="shared" si="18"/>
        <v>229.4</v>
      </c>
      <c r="K74" s="194">
        <f t="shared" si="19"/>
        <v>321.16</v>
      </c>
      <c r="L74" s="194">
        <f t="shared" si="20"/>
        <v>114.7</v>
      </c>
      <c r="M74" s="194">
        <f t="shared" si="21"/>
        <v>550.56</v>
      </c>
    </row>
    <row r="75" s="121" customFormat="1" spans="1:13">
      <c r="A75" s="195" t="s">
        <v>515</v>
      </c>
      <c r="B75" s="196">
        <v>294</v>
      </c>
      <c r="C75" s="194">
        <f t="shared" si="11"/>
        <v>14.7</v>
      </c>
      <c r="D75" s="194">
        <f t="shared" si="12"/>
        <v>20.58</v>
      </c>
      <c r="E75" s="194">
        <f t="shared" si="13"/>
        <v>23.52</v>
      </c>
      <c r="F75" s="194">
        <f t="shared" si="14"/>
        <v>14.7</v>
      </c>
      <c r="G75" s="194">
        <f t="shared" si="15"/>
        <v>14.7</v>
      </c>
      <c r="H75" s="194">
        <f t="shared" si="16"/>
        <v>17.64</v>
      </c>
      <c r="I75" s="194">
        <f t="shared" si="17"/>
        <v>32.34</v>
      </c>
      <c r="J75" s="194">
        <f t="shared" si="18"/>
        <v>29.4</v>
      </c>
      <c r="K75" s="194">
        <f t="shared" si="19"/>
        <v>41.16</v>
      </c>
      <c r="L75" s="194">
        <f t="shared" si="20"/>
        <v>14.7</v>
      </c>
      <c r="M75" s="194">
        <f t="shared" si="21"/>
        <v>70.56</v>
      </c>
    </row>
    <row r="76" s="121" customFormat="1" spans="1:13">
      <c r="A76" s="195" t="s">
        <v>516</v>
      </c>
      <c r="B76" s="196">
        <v>23</v>
      </c>
      <c r="C76" s="194">
        <f t="shared" si="11"/>
        <v>1.15</v>
      </c>
      <c r="D76" s="194">
        <f t="shared" si="12"/>
        <v>1.61</v>
      </c>
      <c r="E76" s="194">
        <f t="shared" si="13"/>
        <v>1.84</v>
      </c>
      <c r="F76" s="194">
        <f t="shared" si="14"/>
        <v>1.15</v>
      </c>
      <c r="G76" s="194">
        <f t="shared" si="15"/>
        <v>1.15</v>
      </c>
      <c r="H76" s="194">
        <f t="shared" si="16"/>
        <v>1.38</v>
      </c>
      <c r="I76" s="194">
        <f t="shared" si="17"/>
        <v>2.53</v>
      </c>
      <c r="J76" s="194">
        <f t="shared" si="18"/>
        <v>2.3</v>
      </c>
      <c r="K76" s="194">
        <f t="shared" si="19"/>
        <v>3.22</v>
      </c>
      <c r="L76" s="194">
        <f t="shared" si="20"/>
        <v>1.15</v>
      </c>
      <c r="M76" s="194">
        <f t="shared" si="21"/>
        <v>5.52</v>
      </c>
    </row>
    <row r="77" s="121" customFormat="1" spans="1:13">
      <c r="A77" s="195" t="s">
        <v>517</v>
      </c>
      <c r="B77" s="196">
        <v>207.11</v>
      </c>
      <c r="C77" s="194">
        <f t="shared" si="11"/>
        <v>10.3555</v>
      </c>
      <c r="D77" s="194">
        <f t="shared" si="12"/>
        <v>14.4977</v>
      </c>
      <c r="E77" s="194">
        <f t="shared" si="13"/>
        <v>16.5688</v>
      </c>
      <c r="F77" s="194">
        <f t="shared" si="14"/>
        <v>10.3555</v>
      </c>
      <c r="G77" s="194">
        <f t="shared" si="15"/>
        <v>10.3555</v>
      </c>
      <c r="H77" s="194">
        <f t="shared" si="16"/>
        <v>12.4266</v>
      </c>
      <c r="I77" s="194">
        <f t="shared" si="17"/>
        <v>22.7821</v>
      </c>
      <c r="J77" s="194">
        <f t="shared" si="18"/>
        <v>20.711</v>
      </c>
      <c r="K77" s="194">
        <f t="shared" si="19"/>
        <v>28.9954</v>
      </c>
      <c r="L77" s="194">
        <f t="shared" si="20"/>
        <v>10.3555</v>
      </c>
      <c r="M77" s="194">
        <f t="shared" si="21"/>
        <v>49.7064</v>
      </c>
    </row>
    <row r="78" s="121" customFormat="1" spans="1:13">
      <c r="A78" s="195" t="s">
        <v>518</v>
      </c>
      <c r="B78" s="196">
        <v>59</v>
      </c>
      <c r="C78" s="194">
        <f t="shared" si="11"/>
        <v>2.95</v>
      </c>
      <c r="D78" s="194">
        <f t="shared" si="12"/>
        <v>4.13</v>
      </c>
      <c r="E78" s="194">
        <f t="shared" si="13"/>
        <v>4.72</v>
      </c>
      <c r="F78" s="194">
        <f t="shared" si="14"/>
        <v>2.95</v>
      </c>
      <c r="G78" s="194">
        <f t="shared" si="15"/>
        <v>2.95</v>
      </c>
      <c r="H78" s="194">
        <f t="shared" si="16"/>
        <v>3.54</v>
      </c>
      <c r="I78" s="194">
        <f t="shared" si="17"/>
        <v>6.49</v>
      </c>
      <c r="J78" s="194">
        <f t="shared" si="18"/>
        <v>5.9</v>
      </c>
      <c r="K78" s="194">
        <f t="shared" si="19"/>
        <v>8.26</v>
      </c>
      <c r="L78" s="194">
        <f t="shared" si="20"/>
        <v>2.95</v>
      </c>
      <c r="M78" s="194">
        <f t="shared" si="21"/>
        <v>14.16</v>
      </c>
    </row>
    <row r="79" s="121" customFormat="1" spans="1:13">
      <c r="A79" s="195" t="s">
        <v>519</v>
      </c>
      <c r="B79" s="196">
        <v>12</v>
      </c>
      <c r="C79" s="194">
        <f t="shared" si="11"/>
        <v>0.6</v>
      </c>
      <c r="D79" s="194">
        <f t="shared" si="12"/>
        <v>0.84</v>
      </c>
      <c r="E79" s="194">
        <f t="shared" si="13"/>
        <v>0.96</v>
      </c>
      <c r="F79" s="194">
        <f t="shared" si="14"/>
        <v>0.6</v>
      </c>
      <c r="G79" s="194">
        <f t="shared" si="15"/>
        <v>0.6</v>
      </c>
      <c r="H79" s="194">
        <f t="shared" si="16"/>
        <v>0.72</v>
      </c>
      <c r="I79" s="194">
        <f t="shared" si="17"/>
        <v>1.32</v>
      </c>
      <c r="J79" s="194">
        <f t="shared" si="18"/>
        <v>1.2</v>
      </c>
      <c r="K79" s="194">
        <f t="shared" si="19"/>
        <v>1.68</v>
      </c>
      <c r="L79" s="194">
        <f t="shared" si="20"/>
        <v>0.6</v>
      </c>
      <c r="M79" s="194">
        <f t="shared" si="21"/>
        <v>2.88</v>
      </c>
    </row>
    <row r="80" s="121" customFormat="1" spans="1:13">
      <c r="A80" s="195" t="s">
        <v>520</v>
      </c>
      <c r="B80" s="196">
        <v>60</v>
      </c>
      <c r="C80" s="194">
        <f t="shared" si="11"/>
        <v>3</v>
      </c>
      <c r="D80" s="194">
        <f t="shared" si="12"/>
        <v>4.2</v>
      </c>
      <c r="E80" s="194">
        <f t="shared" si="13"/>
        <v>4.8</v>
      </c>
      <c r="F80" s="194">
        <f t="shared" si="14"/>
        <v>3</v>
      </c>
      <c r="G80" s="194">
        <f t="shared" si="15"/>
        <v>3</v>
      </c>
      <c r="H80" s="194">
        <f t="shared" si="16"/>
        <v>3.6</v>
      </c>
      <c r="I80" s="194">
        <f t="shared" si="17"/>
        <v>6.6</v>
      </c>
      <c r="J80" s="194">
        <f t="shared" si="18"/>
        <v>6</v>
      </c>
      <c r="K80" s="194">
        <f t="shared" si="19"/>
        <v>8.4</v>
      </c>
      <c r="L80" s="194">
        <f t="shared" si="20"/>
        <v>3</v>
      </c>
      <c r="M80" s="194">
        <f t="shared" si="21"/>
        <v>14.4</v>
      </c>
    </row>
    <row r="81" s="121" customFormat="1" spans="1:13">
      <c r="A81" s="195" t="s">
        <v>521</v>
      </c>
      <c r="B81" s="196">
        <v>384</v>
      </c>
      <c r="C81" s="194">
        <f t="shared" si="11"/>
        <v>19.2</v>
      </c>
      <c r="D81" s="194">
        <f t="shared" si="12"/>
        <v>26.88</v>
      </c>
      <c r="E81" s="194">
        <f t="shared" si="13"/>
        <v>30.72</v>
      </c>
      <c r="F81" s="194">
        <f t="shared" si="14"/>
        <v>19.2</v>
      </c>
      <c r="G81" s="194">
        <f t="shared" si="15"/>
        <v>19.2</v>
      </c>
      <c r="H81" s="194">
        <f t="shared" si="16"/>
        <v>23.04</v>
      </c>
      <c r="I81" s="194">
        <f t="shared" si="17"/>
        <v>42.24</v>
      </c>
      <c r="J81" s="194">
        <f t="shared" si="18"/>
        <v>38.4</v>
      </c>
      <c r="K81" s="194">
        <f t="shared" si="19"/>
        <v>53.76</v>
      </c>
      <c r="L81" s="194">
        <f t="shared" si="20"/>
        <v>19.2</v>
      </c>
      <c r="M81" s="194">
        <f t="shared" si="21"/>
        <v>92.16</v>
      </c>
    </row>
    <row r="82" s="121" customFormat="1" spans="1:13">
      <c r="A82" s="195" t="s">
        <v>522</v>
      </c>
      <c r="B82" s="196">
        <v>594</v>
      </c>
      <c r="C82" s="194">
        <f t="shared" si="11"/>
        <v>29.7</v>
      </c>
      <c r="D82" s="194">
        <f t="shared" si="12"/>
        <v>41.58</v>
      </c>
      <c r="E82" s="194">
        <f t="shared" si="13"/>
        <v>47.52</v>
      </c>
      <c r="F82" s="194">
        <f t="shared" si="14"/>
        <v>29.7</v>
      </c>
      <c r="G82" s="194">
        <f t="shared" si="15"/>
        <v>29.7</v>
      </c>
      <c r="H82" s="194">
        <f t="shared" si="16"/>
        <v>35.64</v>
      </c>
      <c r="I82" s="194">
        <f t="shared" si="17"/>
        <v>65.34</v>
      </c>
      <c r="J82" s="194">
        <f t="shared" si="18"/>
        <v>59.4</v>
      </c>
      <c r="K82" s="194">
        <f t="shared" si="19"/>
        <v>83.16</v>
      </c>
      <c r="L82" s="194">
        <f t="shared" si="20"/>
        <v>29.7</v>
      </c>
      <c r="M82" s="194">
        <f t="shared" si="21"/>
        <v>142.56</v>
      </c>
    </row>
    <row r="83" s="121" customFormat="1" spans="1:13">
      <c r="A83" s="195" t="s">
        <v>523</v>
      </c>
      <c r="B83" s="196"/>
      <c r="C83" s="194">
        <f t="shared" si="11"/>
        <v>0</v>
      </c>
      <c r="D83" s="194">
        <f t="shared" si="12"/>
        <v>0</v>
      </c>
      <c r="E83" s="194">
        <f t="shared" si="13"/>
        <v>0</v>
      </c>
      <c r="F83" s="194">
        <f t="shared" si="14"/>
        <v>0</v>
      </c>
      <c r="G83" s="194">
        <f t="shared" si="15"/>
        <v>0</v>
      </c>
      <c r="H83" s="194">
        <f t="shared" si="16"/>
        <v>0</v>
      </c>
      <c r="I83" s="194">
        <f t="shared" si="17"/>
        <v>0</v>
      </c>
      <c r="J83" s="194">
        <f t="shared" si="18"/>
        <v>0</v>
      </c>
      <c r="K83" s="194">
        <f t="shared" si="19"/>
        <v>0</v>
      </c>
      <c r="L83" s="194">
        <f t="shared" si="20"/>
        <v>0</v>
      </c>
      <c r="M83" s="194">
        <f t="shared" si="21"/>
        <v>0</v>
      </c>
    </row>
    <row r="84" s="121" customFormat="1" spans="1:13">
      <c r="A84" s="195" t="s">
        <v>524</v>
      </c>
      <c r="B84" s="196">
        <v>12.312</v>
      </c>
      <c r="C84" s="194">
        <f t="shared" si="11"/>
        <v>0.6156</v>
      </c>
      <c r="D84" s="194">
        <f t="shared" si="12"/>
        <v>0.86184</v>
      </c>
      <c r="E84" s="194">
        <f t="shared" si="13"/>
        <v>0.98496</v>
      </c>
      <c r="F84" s="194">
        <f t="shared" si="14"/>
        <v>0.6156</v>
      </c>
      <c r="G84" s="194">
        <f t="shared" si="15"/>
        <v>0.6156</v>
      </c>
      <c r="H84" s="194">
        <f t="shared" si="16"/>
        <v>0.73872</v>
      </c>
      <c r="I84" s="194">
        <f t="shared" si="17"/>
        <v>1.35432</v>
      </c>
      <c r="J84" s="194">
        <f t="shared" si="18"/>
        <v>1.2312</v>
      </c>
      <c r="K84" s="194">
        <f t="shared" si="19"/>
        <v>1.72368</v>
      </c>
      <c r="L84" s="194">
        <f t="shared" si="20"/>
        <v>0.6156</v>
      </c>
      <c r="M84" s="194">
        <f t="shared" si="21"/>
        <v>2.95488</v>
      </c>
    </row>
    <row r="85" s="121" customFormat="1" spans="1:13">
      <c r="A85" s="195" t="s">
        <v>525</v>
      </c>
      <c r="B85" s="196">
        <v>27.025</v>
      </c>
      <c r="C85" s="194">
        <f t="shared" si="11"/>
        <v>1.35125</v>
      </c>
      <c r="D85" s="194">
        <f t="shared" si="12"/>
        <v>1.89175</v>
      </c>
      <c r="E85" s="194">
        <f t="shared" si="13"/>
        <v>2.162</v>
      </c>
      <c r="F85" s="194">
        <f t="shared" si="14"/>
        <v>1.35125</v>
      </c>
      <c r="G85" s="194">
        <f t="shared" si="15"/>
        <v>1.35125</v>
      </c>
      <c r="H85" s="194">
        <f t="shared" si="16"/>
        <v>1.6215</v>
      </c>
      <c r="I85" s="194">
        <f t="shared" si="17"/>
        <v>2.97275</v>
      </c>
      <c r="J85" s="194">
        <f t="shared" si="18"/>
        <v>2.7025</v>
      </c>
      <c r="K85" s="194">
        <f t="shared" si="19"/>
        <v>3.7835</v>
      </c>
      <c r="L85" s="194">
        <f t="shared" si="20"/>
        <v>1.35125</v>
      </c>
      <c r="M85" s="194">
        <f t="shared" si="21"/>
        <v>6.486</v>
      </c>
    </row>
    <row r="86" s="121" customFormat="1" spans="1:13">
      <c r="A86" s="195" t="s">
        <v>526</v>
      </c>
      <c r="B86" s="196">
        <v>8.87</v>
      </c>
      <c r="C86" s="194">
        <f t="shared" si="11"/>
        <v>0.4435</v>
      </c>
      <c r="D86" s="194">
        <f t="shared" si="12"/>
        <v>0.6209</v>
      </c>
      <c r="E86" s="194">
        <f t="shared" si="13"/>
        <v>0.7096</v>
      </c>
      <c r="F86" s="194">
        <f t="shared" si="14"/>
        <v>0.4435</v>
      </c>
      <c r="G86" s="194">
        <f t="shared" si="15"/>
        <v>0.4435</v>
      </c>
      <c r="H86" s="194">
        <f t="shared" si="16"/>
        <v>0.5322</v>
      </c>
      <c r="I86" s="194">
        <f t="shared" si="17"/>
        <v>0.9757</v>
      </c>
      <c r="J86" s="194">
        <f t="shared" si="18"/>
        <v>0.887</v>
      </c>
      <c r="K86" s="194">
        <f t="shared" si="19"/>
        <v>1.2418</v>
      </c>
      <c r="L86" s="194">
        <f t="shared" si="20"/>
        <v>0.4435</v>
      </c>
      <c r="M86" s="194">
        <f t="shared" si="21"/>
        <v>2.1288</v>
      </c>
    </row>
    <row r="87" s="121" customFormat="1" spans="1:13">
      <c r="A87" s="195" t="s">
        <v>527</v>
      </c>
      <c r="B87" s="196">
        <v>141.09</v>
      </c>
      <c r="C87" s="194">
        <f t="shared" si="11"/>
        <v>7.0545</v>
      </c>
      <c r="D87" s="194">
        <f t="shared" si="12"/>
        <v>9.8763</v>
      </c>
      <c r="E87" s="194">
        <f t="shared" si="13"/>
        <v>11.2872</v>
      </c>
      <c r="F87" s="194">
        <f t="shared" si="14"/>
        <v>7.0545</v>
      </c>
      <c r="G87" s="194">
        <f t="shared" si="15"/>
        <v>7.0545</v>
      </c>
      <c r="H87" s="194">
        <f t="shared" si="16"/>
        <v>8.4654</v>
      </c>
      <c r="I87" s="194">
        <f t="shared" si="17"/>
        <v>15.5199</v>
      </c>
      <c r="J87" s="194">
        <f t="shared" si="18"/>
        <v>14.109</v>
      </c>
      <c r="K87" s="194">
        <f t="shared" si="19"/>
        <v>19.7526</v>
      </c>
      <c r="L87" s="194">
        <f t="shared" si="20"/>
        <v>7.0545</v>
      </c>
      <c r="M87" s="194">
        <f t="shared" si="21"/>
        <v>33.8616</v>
      </c>
    </row>
    <row r="88" s="121" customFormat="1" spans="1:13">
      <c r="A88" s="195" t="s">
        <v>528</v>
      </c>
      <c r="B88" s="196"/>
      <c r="C88" s="194">
        <f t="shared" si="11"/>
        <v>0</v>
      </c>
      <c r="D88" s="194">
        <f t="shared" si="12"/>
        <v>0</v>
      </c>
      <c r="E88" s="194">
        <f t="shared" si="13"/>
        <v>0</v>
      </c>
      <c r="F88" s="194">
        <f t="shared" si="14"/>
        <v>0</v>
      </c>
      <c r="G88" s="194">
        <f t="shared" si="15"/>
        <v>0</v>
      </c>
      <c r="H88" s="194">
        <f t="shared" si="16"/>
        <v>0</v>
      </c>
      <c r="I88" s="194">
        <f t="shared" si="17"/>
        <v>0</v>
      </c>
      <c r="J88" s="194">
        <f t="shared" si="18"/>
        <v>0</v>
      </c>
      <c r="K88" s="194">
        <f t="shared" si="19"/>
        <v>0</v>
      </c>
      <c r="L88" s="194">
        <f t="shared" si="20"/>
        <v>0</v>
      </c>
      <c r="M88" s="194">
        <f t="shared" si="21"/>
        <v>0</v>
      </c>
    </row>
    <row r="89" s="121" customFormat="1" spans="1:13">
      <c r="A89" s="195" t="s">
        <v>529</v>
      </c>
      <c r="B89" s="196">
        <v>354.5</v>
      </c>
      <c r="C89" s="194">
        <f t="shared" si="11"/>
        <v>17.725</v>
      </c>
      <c r="D89" s="194">
        <f t="shared" si="12"/>
        <v>24.815</v>
      </c>
      <c r="E89" s="194">
        <f t="shared" si="13"/>
        <v>28.36</v>
      </c>
      <c r="F89" s="194">
        <f t="shared" si="14"/>
        <v>17.725</v>
      </c>
      <c r="G89" s="194">
        <f t="shared" si="15"/>
        <v>17.725</v>
      </c>
      <c r="H89" s="194">
        <f t="shared" si="16"/>
        <v>21.27</v>
      </c>
      <c r="I89" s="194">
        <f t="shared" si="17"/>
        <v>38.995</v>
      </c>
      <c r="J89" s="194">
        <f t="shared" si="18"/>
        <v>35.45</v>
      </c>
      <c r="K89" s="194">
        <f t="shared" si="19"/>
        <v>49.63</v>
      </c>
      <c r="L89" s="194">
        <f t="shared" si="20"/>
        <v>17.725</v>
      </c>
      <c r="M89" s="194">
        <f t="shared" si="21"/>
        <v>85.08</v>
      </c>
    </row>
    <row r="90" s="121" customFormat="1" spans="1:13">
      <c r="A90" s="195" t="s">
        <v>530</v>
      </c>
      <c r="B90" s="196">
        <v>5</v>
      </c>
      <c r="C90" s="194">
        <f t="shared" si="11"/>
        <v>0.25</v>
      </c>
      <c r="D90" s="194">
        <f t="shared" si="12"/>
        <v>0.35</v>
      </c>
      <c r="E90" s="194">
        <f t="shared" si="13"/>
        <v>0.4</v>
      </c>
      <c r="F90" s="194">
        <f t="shared" si="14"/>
        <v>0.25</v>
      </c>
      <c r="G90" s="194">
        <f t="shared" si="15"/>
        <v>0.25</v>
      </c>
      <c r="H90" s="194">
        <f t="shared" si="16"/>
        <v>0.3</v>
      </c>
      <c r="I90" s="194">
        <f t="shared" si="17"/>
        <v>0.55</v>
      </c>
      <c r="J90" s="194">
        <f t="shared" si="18"/>
        <v>0.5</v>
      </c>
      <c r="K90" s="194">
        <f t="shared" si="19"/>
        <v>0.7</v>
      </c>
      <c r="L90" s="194">
        <f t="shared" si="20"/>
        <v>0.25</v>
      </c>
      <c r="M90" s="194">
        <f t="shared" si="21"/>
        <v>1.2</v>
      </c>
    </row>
    <row r="91" s="121" customFormat="1" spans="1:13">
      <c r="A91" s="195" t="s">
        <v>531</v>
      </c>
      <c r="B91" s="196">
        <v>714.83</v>
      </c>
      <c r="C91" s="194">
        <f t="shared" si="11"/>
        <v>35.7415</v>
      </c>
      <c r="D91" s="194">
        <f t="shared" si="12"/>
        <v>50.0381</v>
      </c>
      <c r="E91" s="194">
        <f t="shared" si="13"/>
        <v>57.1864</v>
      </c>
      <c r="F91" s="194">
        <f t="shared" si="14"/>
        <v>35.7415</v>
      </c>
      <c r="G91" s="194">
        <f t="shared" si="15"/>
        <v>35.7415</v>
      </c>
      <c r="H91" s="194">
        <f t="shared" si="16"/>
        <v>42.8898</v>
      </c>
      <c r="I91" s="194">
        <f t="shared" si="17"/>
        <v>78.6313</v>
      </c>
      <c r="J91" s="194">
        <f t="shared" si="18"/>
        <v>71.483</v>
      </c>
      <c r="K91" s="194">
        <f t="shared" si="19"/>
        <v>100.0762</v>
      </c>
      <c r="L91" s="194">
        <f t="shared" si="20"/>
        <v>35.7415</v>
      </c>
      <c r="M91" s="194">
        <f t="shared" si="21"/>
        <v>171.5592</v>
      </c>
    </row>
    <row r="92" s="121" customFormat="1" spans="1:13">
      <c r="A92" s="195" t="s">
        <v>532</v>
      </c>
      <c r="B92" s="196">
        <v>7</v>
      </c>
      <c r="C92" s="194">
        <f t="shared" si="11"/>
        <v>0.35</v>
      </c>
      <c r="D92" s="194">
        <f t="shared" si="12"/>
        <v>0.49</v>
      </c>
      <c r="E92" s="194">
        <f t="shared" si="13"/>
        <v>0.56</v>
      </c>
      <c r="F92" s="194">
        <f t="shared" si="14"/>
        <v>0.35</v>
      </c>
      <c r="G92" s="194">
        <f t="shared" si="15"/>
        <v>0.35</v>
      </c>
      <c r="H92" s="194">
        <f t="shared" si="16"/>
        <v>0.42</v>
      </c>
      <c r="I92" s="194">
        <f t="shared" si="17"/>
        <v>0.77</v>
      </c>
      <c r="J92" s="194">
        <f t="shared" si="18"/>
        <v>0.7</v>
      </c>
      <c r="K92" s="194">
        <f t="shared" si="19"/>
        <v>0.98</v>
      </c>
      <c r="L92" s="194">
        <f t="shared" si="20"/>
        <v>0.35</v>
      </c>
      <c r="M92" s="194">
        <f t="shared" si="21"/>
        <v>1.68</v>
      </c>
    </row>
    <row r="93" s="121" customFormat="1" spans="1:13">
      <c r="A93" s="195" t="s">
        <v>533</v>
      </c>
      <c r="B93" s="196"/>
      <c r="C93" s="194">
        <f t="shared" si="11"/>
        <v>0</v>
      </c>
      <c r="D93" s="194">
        <f t="shared" si="12"/>
        <v>0</v>
      </c>
      <c r="E93" s="194">
        <f t="shared" si="13"/>
        <v>0</v>
      </c>
      <c r="F93" s="194">
        <f t="shared" si="14"/>
        <v>0</v>
      </c>
      <c r="G93" s="194">
        <f t="shared" si="15"/>
        <v>0</v>
      </c>
      <c r="H93" s="194">
        <f t="shared" si="16"/>
        <v>0</v>
      </c>
      <c r="I93" s="194">
        <f t="shared" si="17"/>
        <v>0</v>
      </c>
      <c r="J93" s="194">
        <f t="shared" si="18"/>
        <v>0</v>
      </c>
      <c r="K93" s="194">
        <f t="shared" si="19"/>
        <v>0</v>
      </c>
      <c r="L93" s="194">
        <f t="shared" si="20"/>
        <v>0</v>
      </c>
      <c r="M93" s="194">
        <f t="shared" si="21"/>
        <v>0</v>
      </c>
    </row>
    <row r="94" s="121" customFormat="1" spans="1:13">
      <c r="A94" s="195" t="s">
        <v>534</v>
      </c>
      <c r="B94" s="196">
        <v>700</v>
      </c>
      <c r="C94" s="194">
        <f t="shared" si="11"/>
        <v>35</v>
      </c>
      <c r="D94" s="194">
        <f t="shared" si="12"/>
        <v>49</v>
      </c>
      <c r="E94" s="194">
        <f t="shared" si="13"/>
        <v>56</v>
      </c>
      <c r="F94" s="194">
        <f t="shared" si="14"/>
        <v>35</v>
      </c>
      <c r="G94" s="194">
        <f t="shared" si="15"/>
        <v>35</v>
      </c>
      <c r="H94" s="194">
        <f t="shared" si="16"/>
        <v>42</v>
      </c>
      <c r="I94" s="194">
        <f t="shared" si="17"/>
        <v>77</v>
      </c>
      <c r="J94" s="194">
        <f t="shared" si="18"/>
        <v>70</v>
      </c>
      <c r="K94" s="194">
        <f t="shared" si="19"/>
        <v>98</v>
      </c>
      <c r="L94" s="194">
        <f t="shared" si="20"/>
        <v>35</v>
      </c>
      <c r="M94" s="194">
        <f t="shared" si="21"/>
        <v>168</v>
      </c>
    </row>
    <row r="95" s="121" customFormat="1" spans="1:13">
      <c r="A95" s="195" t="s">
        <v>535</v>
      </c>
      <c r="B95" s="196"/>
      <c r="C95" s="194">
        <f t="shared" si="11"/>
        <v>0</v>
      </c>
      <c r="D95" s="194">
        <f t="shared" si="12"/>
        <v>0</v>
      </c>
      <c r="E95" s="194">
        <f t="shared" si="13"/>
        <v>0</v>
      </c>
      <c r="F95" s="194">
        <f t="shared" si="14"/>
        <v>0</v>
      </c>
      <c r="G95" s="194">
        <f t="shared" si="15"/>
        <v>0</v>
      </c>
      <c r="H95" s="194">
        <f t="shared" si="16"/>
        <v>0</v>
      </c>
      <c r="I95" s="194">
        <f t="shared" si="17"/>
        <v>0</v>
      </c>
      <c r="J95" s="194">
        <f t="shared" si="18"/>
        <v>0</v>
      </c>
      <c r="K95" s="194">
        <f t="shared" si="19"/>
        <v>0</v>
      </c>
      <c r="L95" s="194">
        <f t="shared" si="20"/>
        <v>0</v>
      </c>
      <c r="M95" s="194">
        <f t="shared" si="21"/>
        <v>0</v>
      </c>
    </row>
    <row r="96" s="121" customFormat="1" spans="1:13">
      <c r="A96" s="195" t="s">
        <v>536</v>
      </c>
      <c r="B96" s="196"/>
      <c r="C96" s="194">
        <f t="shared" si="11"/>
        <v>0</v>
      </c>
      <c r="D96" s="194">
        <f t="shared" si="12"/>
        <v>0</v>
      </c>
      <c r="E96" s="194">
        <f t="shared" si="13"/>
        <v>0</v>
      </c>
      <c r="F96" s="194">
        <f t="shared" si="14"/>
        <v>0</v>
      </c>
      <c r="G96" s="194">
        <f t="shared" si="15"/>
        <v>0</v>
      </c>
      <c r="H96" s="194">
        <f t="shared" si="16"/>
        <v>0</v>
      </c>
      <c r="I96" s="194">
        <f t="shared" si="17"/>
        <v>0</v>
      </c>
      <c r="J96" s="194">
        <f t="shared" si="18"/>
        <v>0</v>
      </c>
      <c r="K96" s="194">
        <f t="shared" si="19"/>
        <v>0</v>
      </c>
      <c r="L96" s="194">
        <f t="shared" si="20"/>
        <v>0</v>
      </c>
      <c r="M96" s="194">
        <f t="shared" si="21"/>
        <v>0</v>
      </c>
    </row>
    <row r="97" s="121" customFormat="1" spans="1:13">
      <c r="A97" s="195" t="s">
        <v>537</v>
      </c>
      <c r="B97" s="196">
        <v>80</v>
      </c>
      <c r="C97" s="194">
        <f t="shared" si="11"/>
        <v>4</v>
      </c>
      <c r="D97" s="194">
        <f t="shared" si="12"/>
        <v>5.6</v>
      </c>
      <c r="E97" s="194">
        <f t="shared" si="13"/>
        <v>6.4</v>
      </c>
      <c r="F97" s="194">
        <f t="shared" si="14"/>
        <v>4</v>
      </c>
      <c r="G97" s="194">
        <f t="shared" si="15"/>
        <v>4</v>
      </c>
      <c r="H97" s="194">
        <f t="shared" si="16"/>
        <v>4.8</v>
      </c>
      <c r="I97" s="194">
        <f t="shared" si="17"/>
        <v>8.8</v>
      </c>
      <c r="J97" s="194">
        <f t="shared" si="18"/>
        <v>8</v>
      </c>
      <c r="K97" s="194">
        <f t="shared" si="19"/>
        <v>11.2</v>
      </c>
      <c r="L97" s="194">
        <f t="shared" si="20"/>
        <v>4</v>
      </c>
      <c r="M97" s="194">
        <f t="shared" si="21"/>
        <v>19.2</v>
      </c>
    </row>
    <row r="98" s="121" customFormat="1" spans="1:13">
      <c r="A98" s="195" t="s">
        <v>538</v>
      </c>
      <c r="B98" s="196">
        <v>14.7</v>
      </c>
      <c r="C98" s="194">
        <f t="shared" si="11"/>
        <v>0.735</v>
      </c>
      <c r="D98" s="194">
        <f t="shared" si="12"/>
        <v>1.029</v>
      </c>
      <c r="E98" s="194">
        <f t="shared" si="13"/>
        <v>1.176</v>
      </c>
      <c r="F98" s="194">
        <f t="shared" si="14"/>
        <v>0.735</v>
      </c>
      <c r="G98" s="194">
        <f t="shared" si="15"/>
        <v>0.735</v>
      </c>
      <c r="H98" s="194">
        <f t="shared" si="16"/>
        <v>0.882</v>
      </c>
      <c r="I98" s="194">
        <f t="shared" si="17"/>
        <v>1.617</v>
      </c>
      <c r="J98" s="194">
        <f t="shared" si="18"/>
        <v>1.47</v>
      </c>
      <c r="K98" s="194">
        <f t="shared" si="19"/>
        <v>2.058</v>
      </c>
      <c r="L98" s="194">
        <f t="shared" si="20"/>
        <v>0.735</v>
      </c>
      <c r="M98" s="194">
        <f t="shared" si="21"/>
        <v>3.528</v>
      </c>
    </row>
    <row r="99" s="121" customFormat="1" spans="1:13">
      <c r="A99" s="195" t="s">
        <v>539</v>
      </c>
      <c r="B99" s="196">
        <v>100</v>
      </c>
      <c r="C99" s="194">
        <f t="shared" si="11"/>
        <v>5</v>
      </c>
      <c r="D99" s="194">
        <f t="shared" si="12"/>
        <v>7</v>
      </c>
      <c r="E99" s="194">
        <f t="shared" si="13"/>
        <v>8</v>
      </c>
      <c r="F99" s="194">
        <f t="shared" si="14"/>
        <v>5</v>
      </c>
      <c r="G99" s="194">
        <f t="shared" si="15"/>
        <v>5</v>
      </c>
      <c r="H99" s="194">
        <f t="shared" si="16"/>
        <v>6</v>
      </c>
      <c r="I99" s="194">
        <f t="shared" si="17"/>
        <v>11</v>
      </c>
      <c r="J99" s="194">
        <f t="shared" si="18"/>
        <v>10</v>
      </c>
      <c r="K99" s="194">
        <f t="shared" si="19"/>
        <v>14</v>
      </c>
      <c r="L99" s="194">
        <f t="shared" si="20"/>
        <v>5</v>
      </c>
      <c r="M99" s="194">
        <f t="shared" si="21"/>
        <v>24</v>
      </c>
    </row>
    <row r="100" s="121" customFormat="1" spans="1:13">
      <c r="A100" s="195" t="s">
        <v>540</v>
      </c>
      <c r="B100" s="196">
        <v>3</v>
      </c>
      <c r="C100" s="194">
        <f t="shared" si="11"/>
        <v>0.15</v>
      </c>
      <c r="D100" s="194">
        <f t="shared" si="12"/>
        <v>0.21</v>
      </c>
      <c r="E100" s="194">
        <f t="shared" si="13"/>
        <v>0.24</v>
      </c>
      <c r="F100" s="194">
        <f t="shared" si="14"/>
        <v>0.15</v>
      </c>
      <c r="G100" s="194">
        <f t="shared" si="15"/>
        <v>0.15</v>
      </c>
      <c r="H100" s="194">
        <f t="shared" si="16"/>
        <v>0.18</v>
      </c>
      <c r="I100" s="194">
        <f t="shared" si="17"/>
        <v>0.33</v>
      </c>
      <c r="J100" s="194">
        <f t="shared" si="18"/>
        <v>0.3</v>
      </c>
      <c r="K100" s="194">
        <f t="shared" si="19"/>
        <v>0.42</v>
      </c>
      <c r="L100" s="194">
        <f t="shared" si="20"/>
        <v>0.15</v>
      </c>
      <c r="M100" s="194">
        <f t="shared" si="21"/>
        <v>0.72</v>
      </c>
    </row>
    <row r="101" s="121" customFormat="1" spans="1:13">
      <c r="A101" s="195" t="s">
        <v>541</v>
      </c>
      <c r="B101" s="196">
        <v>5</v>
      </c>
      <c r="C101" s="194">
        <f t="shared" si="11"/>
        <v>0.25</v>
      </c>
      <c r="D101" s="194">
        <f t="shared" si="12"/>
        <v>0.35</v>
      </c>
      <c r="E101" s="194">
        <f t="shared" si="13"/>
        <v>0.4</v>
      </c>
      <c r="F101" s="194">
        <f t="shared" si="14"/>
        <v>0.25</v>
      </c>
      <c r="G101" s="194">
        <f t="shared" si="15"/>
        <v>0.25</v>
      </c>
      <c r="H101" s="194">
        <f t="shared" si="16"/>
        <v>0.3</v>
      </c>
      <c r="I101" s="194">
        <f t="shared" si="17"/>
        <v>0.55</v>
      </c>
      <c r="J101" s="194">
        <f t="shared" si="18"/>
        <v>0.5</v>
      </c>
      <c r="K101" s="194">
        <f t="shared" si="19"/>
        <v>0.7</v>
      </c>
      <c r="L101" s="194">
        <f t="shared" si="20"/>
        <v>0.25</v>
      </c>
      <c r="M101" s="194">
        <f t="shared" si="21"/>
        <v>1.2</v>
      </c>
    </row>
    <row r="102" s="121" customFormat="1" spans="1:13">
      <c r="A102" s="195" t="s">
        <v>542</v>
      </c>
      <c r="B102" s="196">
        <v>34</v>
      </c>
      <c r="C102" s="194">
        <f t="shared" si="11"/>
        <v>1.7</v>
      </c>
      <c r="D102" s="194">
        <f t="shared" si="12"/>
        <v>2.38</v>
      </c>
      <c r="E102" s="194">
        <f t="shared" si="13"/>
        <v>2.72</v>
      </c>
      <c r="F102" s="194">
        <f t="shared" si="14"/>
        <v>1.7</v>
      </c>
      <c r="G102" s="194">
        <f t="shared" si="15"/>
        <v>1.7</v>
      </c>
      <c r="H102" s="194">
        <f t="shared" si="16"/>
        <v>2.04</v>
      </c>
      <c r="I102" s="194">
        <f t="shared" si="17"/>
        <v>3.74</v>
      </c>
      <c r="J102" s="194">
        <f t="shared" si="18"/>
        <v>3.4</v>
      </c>
      <c r="K102" s="194">
        <f t="shared" si="19"/>
        <v>4.76</v>
      </c>
      <c r="L102" s="194">
        <f t="shared" si="20"/>
        <v>1.7</v>
      </c>
      <c r="M102" s="194">
        <f t="shared" si="21"/>
        <v>8.16</v>
      </c>
    </row>
    <row r="103" s="121" customFormat="1" spans="1:13">
      <c r="A103" s="195" t="s">
        <v>543</v>
      </c>
      <c r="B103" s="196"/>
      <c r="C103" s="194">
        <f t="shared" si="11"/>
        <v>0</v>
      </c>
      <c r="D103" s="194">
        <f t="shared" si="12"/>
        <v>0</v>
      </c>
      <c r="E103" s="194">
        <f t="shared" si="13"/>
        <v>0</v>
      </c>
      <c r="F103" s="194">
        <f t="shared" si="14"/>
        <v>0</v>
      </c>
      <c r="G103" s="194">
        <f t="shared" si="15"/>
        <v>0</v>
      </c>
      <c r="H103" s="194">
        <f t="shared" si="16"/>
        <v>0</v>
      </c>
      <c r="I103" s="194">
        <f t="shared" si="17"/>
        <v>0</v>
      </c>
      <c r="J103" s="194">
        <f t="shared" si="18"/>
        <v>0</v>
      </c>
      <c r="K103" s="194">
        <f t="shared" si="19"/>
        <v>0</v>
      </c>
      <c r="L103" s="194">
        <f t="shared" si="20"/>
        <v>0</v>
      </c>
      <c r="M103" s="194">
        <f t="shared" si="21"/>
        <v>0</v>
      </c>
    </row>
    <row r="104" s="121" customFormat="1" spans="1:13">
      <c r="A104" s="195" t="s">
        <v>544</v>
      </c>
      <c r="B104" s="196">
        <v>12</v>
      </c>
      <c r="C104" s="194">
        <f t="shared" si="11"/>
        <v>0.6</v>
      </c>
      <c r="D104" s="194">
        <f t="shared" si="12"/>
        <v>0.84</v>
      </c>
      <c r="E104" s="194">
        <f t="shared" si="13"/>
        <v>0.96</v>
      </c>
      <c r="F104" s="194">
        <f t="shared" si="14"/>
        <v>0.6</v>
      </c>
      <c r="G104" s="194">
        <f t="shared" si="15"/>
        <v>0.6</v>
      </c>
      <c r="H104" s="194">
        <f t="shared" si="16"/>
        <v>0.72</v>
      </c>
      <c r="I104" s="194">
        <f t="shared" si="17"/>
        <v>1.32</v>
      </c>
      <c r="J104" s="194">
        <f t="shared" si="18"/>
        <v>1.2</v>
      </c>
      <c r="K104" s="194">
        <f t="shared" si="19"/>
        <v>1.68</v>
      </c>
      <c r="L104" s="194">
        <f t="shared" si="20"/>
        <v>0.6</v>
      </c>
      <c r="M104" s="194">
        <f t="shared" si="21"/>
        <v>2.88</v>
      </c>
    </row>
    <row r="105" s="121" customFormat="1" spans="1:13">
      <c r="A105" s="195" t="s">
        <v>545</v>
      </c>
      <c r="B105" s="196">
        <v>270</v>
      </c>
      <c r="C105" s="194">
        <f t="shared" si="11"/>
        <v>13.5</v>
      </c>
      <c r="D105" s="194">
        <f t="shared" si="12"/>
        <v>18.9</v>
      </c>
      <c r="E105" s="194">
        <f t="shared" si="13"/>
        <v>21.6</v>
      </c>
      <c r="F105" s="194">
        <f t="shared" si="14"/>
        <v>13.5</v>
      </c>
      <c r="G105" s="194">
        <f t="shared" si="15"/>
        <v>13.5</v>
      </c>
      <c r="H105" s="194">
        <f t="shared" si="16"/>
        <v>16.2</v>
      </c>
      <c r="I105" s="194">
        <f t="shared" si="17"/>
        <v>29.7</v>
      </c>
      <c r="J105" s="194">
        <f t="shared" si="18"/>
        <v>27</v>
      </c>
      <c r="K105" s="194">
        <f t="shared" si="19"/>
        <v>37.8</v>
      </c>
      <c r="L105" s="194">
        <f t="shared" si="20"/>
        <v>13.5</v>
      </c>
      <c r="M105" s="194">
        <f t="shared" si="21"/>
        <v>64.8</v>
      </c>
    </row>
    <row r="106" s="121" customFormat="1" spans="1:13">
      <c r="A106" s="195" t="s">
        <v>546</v>
      </c>
      <c r="B106" s="196">
        <v>724</v>
      </c>
      <c r="C106" s="194">
        <f t="shared" si="11"/>
        <v>36.2</v>
      </c>
      <c r="D106" s="194">
        <f t="shared" si="12"/>
        <v>50.68</v>
      </c>
      <c r="E106" s="194">
        <f t="shared" si="13"/>
        <v>57.92</v>
      </c>
      <c r="F106" s="194">
        <f t="shared" si="14"/>
        <v>36.2</v>
      </c>
      <c r="G106" s="194">
        <f t="shared" si="15"/>
        <v>36.2</v>
      </c>
      <c r="H106" s="194">
        <f t="shared" si="16"/>
        <v>43.44</v>
      </c>
      <c r="I106" s="194">
        <f t="shared" si="17"/>
        <v>79.64</v>
      </c>
      <c r="J106" s="194">
        <f t="shared" si="18"/>
        <v>72.4</v>
      </c>
      <c r="K106" s="194">
        <f t="shared" si="19"/>
        <v>101.36</v>
      </c>
      <c r="L106" s="194">
        <f t="shared" si="20"/>
        <v>36.2</v>
      </c>
      <c r="M106" s="194">
        <f t="shared" si="21"/>
        <v>173.76</v>
      </c>
    </row>
    <row r="107" s="121" customFormat="1" spans="1:13">
      <c r="A107" s="195" t="s">
        <v>547</v>
      </c>
      <c r="B107" s="196">
        <v>26.9</v>
      </c>
      <c r="C107" s="194">
        <f t="shared" si="11"/>
        <v>1.345</v>
      </c>
      <c r="D107" s="194">
        <f t="shared" si="12"/>
        <v>1.883</v>
      </c>
      <c r="E107" s="194">
        <f t="shared" si="13"/>
        <v>2.152</v>
      </c>
      <c r="F107" s="194">
        <f t="shared" si="14"/>
        <v>1.345</v>
      </c>
      <c r="G107" s="194">
        <f t="shared" si="15"/>
        <v>1.345</v>
      </c>
      <c r="H107" s="194">
        <f t="shared" si="16"/>
        <v>1.614</v>
      </c>
      <c r="I107" s="194">
        <f t="shared" si="17"/>
        <v>2.959</v>
      </c>
      <c r="J107" s="194">
        <f t="shared" si="18"/>
        <v>2.69</v>
      </c>
      <c r="K107" s="194">
        <f t="shared" si="19"/>
        <v>3.766</v>
      </c>
      <c r="L107" s="194">
        <f t="shared" si="20"/>
        <v>1.345</v>
      </c>
      <c r="M107" s="194">
        <f t="shared" si="21"/>
        <v>6.456</v>
      </c>
    </row>
    <row r="108" s="121" customFormat="1" spans="1:13">
      <c r="A108" s="195" t="s">
        <v>548</v>
      </c>
      <c r="B108" s="196">
        <v>7</v>
      </c>
      <c r="C108" s="194">
        <f t="shared" si="11"/>
        <v>0.35</v>
      </c>
      <c r="D108" s="194">
        <f t="shared" si="12"/>
        <v>0.49</v>
      </c>
      <c r="E108" s="194">
        <f t="shared" si="13"/>
        <v>0.56</v>
      </c>
      <c r="F108" s="194">
        <f t="shared" si="14"/>
        <v>0.35</v>
      </c>
      <c r="G108" s="194">
        <f t="shared" si="15"/>
        <v>0.35</v>
      </c>
      <c r="H108" s="194">
        <f t="shared" si="16"/>
        <v>0.42</v>
      </c>
      <c r="I108" s="194">
        <f t="shared" si="17"/>
        <v>0.77</v>
      </c>
      <c r="J108" s="194">
        <f t="shared" si="18"/>
        <v>0.7</v>
      </c>
      <c r="K108" s="194">
        <f t="shared" si="19"/>
        <v>0.98</v>
      </c>
      <c r="L108" s="194">
        <f t="shared" si="20"/>
        <v>0.35</v>
      </c>
      <c r="M108" s="194">
        <f t="shared" si="21"/>
        <v>1.68</v>
      </c>
    </row>
    <row r="109" s="121" customFormat="1" spans="1:13">
      <c r="A109" s="195" t="s">
        <v>549</v>
      </c>
      <c r="B109" s="196">
        <v>30</v>
      </c>
      <c r="C109" s="194">
        <f t="shared" si="11"/>
        <v>1.5</v>
      </c>
      <c r="D109" s="194">
        <f t="shared" si="12"/>
        <v>2.1</v>
      </c>
      <c r="E109" s="194">
        <f t="shared" si="13"/>
        <v>2.4</v>
      </c>
      <c r="F109" s="194">
        <f t="shared" si="14"/>
        <v>1.5</v>
      </c>
      <c r="G109" s="194">
        <f t="shared" si="15"/>
        <v>1.5</v>
      </c>
      <c r="H109" s="194">
        <f t="shared" si="16"/>
        <v>1.8</v>
      </c>
      <c r="I109" s="194">
        <f t="shared" si="17"/>
        <v>3.3</v>
      </c>
      <c r="J109" s="194">
        <f t="shared" si="18"/>
        <v>3</v>
      </c>
      <c r="K109" s="194">
        <f t="shared" si="19"/>
        <v>4.2</v>
      </c>
      <c r="L109" s="194">
        <f t="shared" si="20"/>
        <v>1.5</v>
      </c>
      <c r="M109" s="194">
        <f t="shared" si="21"/>
        <v>7.2</v>
      </c>
    </row>
    <row r="110" s="121" customFormat="1" spans="1:13">
      <c r="A110" s="195" t="s">
        <v>550</v>
      </c>
      <c r="B110" s="196"/>
      <c r="C110" s="194">
        <f t="shared" si="11"/>
        <v>0</v>
      </c>
      <c r="D110" s="194">
        <f t="shared" si="12"/>
        <v>0</v>
      </c>
      <c r="E110" s="194">
        <f t="shared" si="13"/>
        <v>0</v>
      </c>
      <c r="F110" s="194">
        <f t="shared" si="14"/>
        <v>0</v>
      </c>
      <c r="G110" s="194">
        <f t="shared" si="15"/>
        <v>0</v>
      </c>
      <c r="H110" s="194">
        <f t="shared" si="16"/>
        <v>0</v>
      </c>
      <c r="I110" s="194">
        <f t="shared" si="17"/>
        <v>0</v>
      </c>
      <c r="J110" s="194">
        <f t="shared" si="18"/>
        <v>0</v>
      </c>
      <c r="K110" s="194">
        <f t="shared" si="19"/>
        <v>0</v>
      </c>
      <c r="L110" s="194">
        <f t="shared" si="20"/>
        <v>0</v>
      </c>
      <c r="M110" s="194">
        <f t="shared" si="21"/>
        <v>0</v>
      </c>
    </row>
    <row r="111" s="121" customFormat="1" spans="1:13">
      <c r="A111" s="195" t="s">
        <v>551</v>
      </c>
      <c r="B111" s="196"/>
      <c r="C111" s="194">
        <f t="shared" si="11"/>
        <v>0</v>
      </c>
      <c r="D111" s="194">
        <f t="shared" si="12"/>
        <v>0</v>
      </c>
      <c r="E111" s="194">
        <f t="shared" si="13"/>
        <v>0</v>
      </c>
      <c r="F111" s="194">
        <f t="shared" si="14"/>
        <v>0</v>
      </c>
      <c r="G111" s="194">
        <f t="shared" si="15"/>
        <v>0</v>
      </c>
      <c r="H111" s="194">
        <f t="shared" si="16"/>
        <v>0</v>
      </c>
      <c r="I111" s="194">
        <f t="shared" si="17"/>
        <v>0</v>
      </c>
      <c r="J111" s="194">
        <f t="shared" si="18"/>
        <v>0</v>
      </c>
      <c r="K111" s="194">
        <f t="shared" si="19"/>
        <v>0</v>
      </c>
      <c r="L111" s="194">
        <f t="shared" si="20"/>
        <v>0</v>
      </c>
      <c r="M111" s="194">
        <f t="shared" si="21"/>
        <v>0</v>
      </c>
    </row>
    <row r="112" s="121" customFormat="1" spans="1:13">
      <c r="A112" s="195" t="s">
        <v>552</v>
      </c>
      <c r="B112" s="196">
        <v>38</v>
      </c>
      <c r="C112" s="194">
        <f t="shared" si="11"/>
        <v>1.9</v>
      </c>
      <c r="D112" s="194">
        <f t="shared" si="12"/>
        <v>2.66</v>
      </c>
      <c r="E112" s="194">
        <f t="shared" si="13"/>
        <v>3.04</v>
      </c>
      <c r="F112" s="194">
        <f t="shared" si="14"/>
        <v>1.9</v>
      </c>
      <c r="G112" s="194">
        <f t="shared" si="15"/>
        <v>1.9</v>
      </c>
      <c r="H112" s="194">
        <f t="shared" si="16"/>
        <v>2.28</v>
      </c>
      <c r="I112" s="194">
        <f t="shared" si="17"/>
        <v>4.18</v>
      </c>
      <c r="J112" s="194">
        <f t="shared" si="18"/>
        <v>3.8</v>
      </c>
      <c r="K112" s="194">
        <f t="shared" si="19"/>
        <v>5.32</v>
      </c>
      <c r="L112" s="194">
        <f t="shared" si="20"/>
        <v>1.9</v>
      </c>
      <c r="M112" s="194">
        <f t="shared" si="21"/>
        <v>9.12</v>
      </c>
    </row>
    <row r="113" s="121" customFormat="1" spans="1:13">
      <c r="A113" s="195" t="s">
        <v>553</v>
      </c>
      <c r="B113" s="196">
        <v>24.6</v>
      </c>
      <c r="C113" s="194">
        <f t="shared" si="11"/>
        <v>1.23</v>
      </c>
      <c r="D113" s="194">
        <f t="shared" si="12"/>
        <v>1.722</v>
      </c>
      <c r="E113" s="194">
        <f t="shared" si="13"/>
        <v>1.968</v>
      </c>
      <c r="F113" s="194">
        <f t="shared" si="14"/>
        <v>1.23</v>
      </c>
      <c r="G113" s="194">
        <f t="shared" si="15"/>
        <v>1.23</v>
      </c>
      <c r="H113" s="194">
        <f t="shared" si="16"/>
        <v>1.476</v>
      </c>
      <c r="I113" s="194">
        <f t="shared" si="17"/>
        <v>2.706</v>
      </c>
      <c r="J113" s="194">
        <f t="shared" si="18"/>
        <v>2.46</v>
      </c>
      <c r="K113" s="194">
        <f t="shared" si="19"/>
        <v>3.444</v>
      </c>
      <c r="L113" s="194">
        <f t="shared" si="20"/>
        <v>1.23</v>
      </c>
      <c r="M113" s="194">
        <f t="shared" si="21"/>
        <v>5.904</v>
      </c>
    </row>
    <row r="114" s="121" customFormat="1" spans="1:13">
      <c r="A114" s="195" t="s">
        <v>554</v>
      </c>
      <c r="B114" s="196"/>
      <c r="C114" s="194">
        <f t="shared" si="11"/>
        <v>0</v>
      </c>
      <c r="D114" s="194">
        <f t="shared" si="12"/>
        <v>0</v>
      </c>
      <c r="E114" s="194">
        <f t="shared" si="13"/>
        <v>0</v>
      </c>
      <c r="F114" s="194">
        <f t="shared" si="14"/>
        <v>0</v>
      </c>
      <c r="G114" s="194">
        <f t="shared" si="15"/>
        <v>0</v>
      </c>
      <c r="H114" s="194">
        <f t="shared" si="16"/>
        <v>0</v>
      </c>
      <c r="I114" s="194">
        <f t="shared" si="17"/>
        <v>0</v>
      </c>
      <c r="J114" s="194">
        <f t="shared" si="18"/>
        <v>0</v>
      </c>
      <c r="K114" s="194">
        <f t="shared" si="19"/>
        <v>0</v>
      </c>
      <c r="L114" s="194">
        <f t="shared" si="20"/>
        <v>0</v>
      </c>
      <c r="M114" s="194">
        <f t="shared" si="21"/>
        <v>0</v>
      </c>
    </row>
    <row r="115" s="121" customFormat="1" spans="1:13">
      <c r="A115" s="195" t="s">
        <v>555</v>
      </c>
      <c r="B115" s="196">
        <v>43</v>
      </c>
      <c r="C115" s="194">
        <f t="shared" si="11"/>
        <v>2.15</v>
      </c>
      <c r="D115" s="194">
        <f t="shared" si="12"/>
        <v>3.01</v>
      </c>
      <c r="E115" s="194">
        <f t="shared" si="13"/>
        <v>3.44</v>
      </c>
      <c r="F115" s="194">
        <f t="shared" si="14"/>
        <v>2.15</v>
      </c>
      <c r="G115" s="194">
        <f t="shared" si="15"/>
        <v>2.15</v>
      </c>
      <c r="H115" s="194">
        <f t="shared" si="16"/>
        <v>2.58</v>
      </c>
      <c r="I115" s="194">
        <f t="shared" si="17"/>
        <v>4.73</v>
      </c>
      <c r="J115" s="194">
        <f t="shared" si="18"/>
        <v>4.3</v>
      </c>
      <c r="K115" s="194">
        <f t="shared" si="19"/>
        <v>6.02</v>
      </c>
      <c r="L115" s="194">
        <f t="shared" si="20"/>
        <v>2.15</v>
      </c>
      <c r="M115" s="194">
        <f t="shared" si="21"/>
        <v>10.32</v>
      </c>
    </row>
    <row r="116" s="121" customFormat="1" spans="1:13">
      <c r="A116" s="195" t="s">
        <v>556</v>
      </c>
      <c r="B116" s="196">
        <v>25.3</v>
      </c>
      <c r="C116" s="194">
        <f t="shared" si="11"/>
        <v>1.265</v>
      </c>
      <c r="D116" s="194">
        <f t="shared" si="12"/>
        <v>1.771</v>
      </c>
      <c r="E116" s="194">
        <f t="shared" si="13"/>
        <v>2.024</v>
      </c>
      <c r="F116" s="194">
        <f t="shared" si="14"/>
        <v>1.265</v>
      </c>
      <c r="G116" s="194">
        <f t="shared" si="15"/>
        <v>1.265</v>
      </c>
      <c r="H116" s="194">
        <f t="shared" si="16"/>
        <v>1.518</v>
      </c>
      <c r="I116" s="194">
        <f t="shared" si="17"/>
        <v>2.783</v>
      </c>
      <c r="J116" s="194">
        <f t="shared" si="18"/>
        <v>2.53</v>
      </c>
      <c r="K116" s="194">
        <f t="shared" si="19"/>
        <v>3.542</v>
      </c>
      <c r="L116" s="194">
        <f t="shared" si="20"/>
        <v>1.265</v>
      </c>
      <c r="M116" s="194">
        <f t="shared" si="21"/>
        <v>6.072</v>
      </c>
    </row>
    <row r="117" s="121" customFormat="1" spans="1:13">
      <c r="A117" s="195" t="s">
        <v>557</v>
      </c>
      <c r="B117" s="196">
        <v>1899</v>
      </c>
      <c r="C117" s="194">
        <f t="shared" si="11"/>
        <v>94.95</v>
      </c>
      <c r="D117" s="194">
        <f t="shared" si="12"/>
        <v>132.93</v>
      </c>
      <c r="E117" s="194">
        <f t="shared" si="13"/>
        <v>151.92</v>
      </c>
      <c r="F117" s="194">
        <f t="shared" si="14"/>
        <v>94.95</v>
      </c>
      <c r="G117" s="194">
        <f t="shared" si="15"/>
        <v>94.95</v>
      </c>
      <c r="H117" s="194">
        <f t="shared" si="16"/>
        <v>113.94</v>
      </c>
      <c r="I117" s="194">
        <f t="shared" si="17"/>
        <v>208.89</v>
      </c>
      <c r="J117" s="194">
        <f t="shared" si="18"/>
        <v>189.9</v>
      </c>
      <c r="K117" s="194">
        <f t="shared" si="19"/>
        <v>265.86</v>
      </c>
      <c r="L117" s="194">
        <f t="shared" si="20"/>
        <v>94.95</v>
      </c>
      <c r="M117" s="194">
        <f t="shared" si="21"/>
        <v>455.76</v>
      </c>
    </row>
    <row r="118" s="121" customFormat="1" spans="1:13">
      <c r="A118" s="195" t="s">
        <v>558</v>
      </c>
      <c r="B118" s="196">
        <v>80</v>
      </c>
      <c r="C118" s="194">
        <f t="shared" si="11"/>
        <v>4</v>
      </c>
      <c r="D118" s="194">
        <f t="shared" si="12"/>
        <v>5.6</v>
      </c>
      <c r="E118" s="194">
        <f t="shared" si="13"/>
        <v>6.4</v>
      </c>
      <c r="F118" s="194">
        <f t="shared" si="14"/>
        <v>4</v>
      </c>
      <c r="G118" s="194">
        <f t="shared" si="15"/>
        <v>4</v>
      </c>
      <c r="H118" s="194">
        <f t="shared" si="16"/>
        <v>4.8</v>
      </c>
      <c r="I118" s="194">
        <f t="shared" si="17"/>
        <v>8.8</v>
      </c>
      <c r="J118" s="194">
        <f t="shared" si="18"/>
        <v>8</v>
      </c>
      <c r="K118" s="194">
        <f t="shared" si="19"/>
        <v>11.2</v>
      </c>
      <c r="L118" s="194">
        <f t="shared" si="20"/>
        <v>4</v>
      </c>
      <c r="M118" s="194">
        <f t="shared" si="21"/>
        <v>19.2</v>
      </c>
    </row>
    <row r="119" s="121" customFormat="1" spans="1:13">
      <c r="A119" s="195" t="s">
        <v>559</v>
      </c>
      <c r="B119" s="196">
        <v>175.13</v>
      </c>
      <c r="C119" s="194">
        <f t="shared" si="11"/>
        <v>8.7565</v>
      </c>
      <c r="D119" s="194">
        <f t="shared" si="12"/>
        <v>12.2591</v>
      </c>
      <c r="E119" s="194">
        <f t="shared" si="13"/>
        <v>14.0104</v>
      </c>
      <c r="F119" s="194">
        <f t="shared" si="14"/>
        <v>8.7565</v>
      </c>
      <c r="G119" s="194">
        <f t="shared" si="15"/>
        <v>8.7565</v>
      </c>
      <c r="H119" s="194">
        <f t="shared" si="16"/>
        <v>10.5078</v>
      </c>
      <c r="I119" s="194">
        <f t="shared" si="17"/>
        <v>19.2643</v>
      </c>
      <c r="J119" s="194">
        <f t="shared" si="18"/>
        <v>17.513</v>
      </c>
      <c r="K119" s="194">
        <f t="shared" si="19"/>
        <v>24.5182</v>
      </c>
      <c r="L119" s="194">
        <f t="shared" si="20"/>
        <v>8.7565</v>
      </c>
      <c r="M119" s="194">
        <f t="shared" si="21"/>
        <v>42.0312</v>
      </c>
    </row>
    <row r="120" s="121" customFormat="1" spans="1:13">
      <c r="A120" s="195" t="s">
        <v>560</v>
      </c>
      <c r="B120" s="196">
        <v>3</v>
      </c>
      <c r="C120" s="194">
        <f t="shared" si="11"/>
        <v>0.15</v>
      </c>
      <c r="D120" s="194">
        <f t="shared" si="12"/>
        <v>0.21</v>
      </c>
      <c r="E120" s="194">
        <f t="shared" si="13"/>
        <v>0.24</v>
      </c>
      <c r="F120" s="194">
        <f t="shared" si="14"/>
        <v>0.15</v>
      </c>
      <c r="G120" s="194">
        <f t="shared" si="15"/>
        <v>0.15</v>
      </c>
      <c r="H120" s="194">
        <f t="shared" si="16"/>
        <v>0.18</v>
      </c>
      <c r="I120" s="194">
        <f t="shared" si="17"/>
        <v>0.33</v>
      </c>
      <c r="J120" s="194">
        <f t="shared" si="18"/>
        <v>0.3</v>
      </c>
      <c r="K120" s="194">
        <f t="shared" si="19"/>
        <v>0.42</v>
      </c>
      <c r="L120" s="194">
        <f t="shared" si="20"/>
        <v>0.15</v>
      </c>
      <c r="M120" s="194">
        <f t="shared" si="21"/>
        <v>0.72</v>
      </c>
    </row>
    <row r="121" s="121" customFormat="1" spans="1:13">
      <c r="A121" s="195" t="s">
        <v>561</v>
      </c>
      <c r="B121" s="196">
        <v>0.5</v>
      </c>
      <c r="C121" s="194">
        <f t="shared" si="11"/>
        <v>0.025</v>
      </c>
      <c r="D121" s="194">
        <f t="shared" si="12"/>
        <v>0.035</v>
      </c>
      <c r="E121" s="194">
        <f t="shared" si="13"/>
        <v>0.04</v>
      </c>
      <c r="F121" s="194">
        <f t="shared" si="14"/>
        <v>0.025</v>
      </c>
      <c r="G121" s="194">
        <f t="shared" si="15"/>
        <v>0.025</v>
      </c>
      <c r="H121" s="194">
        <f t="shared" si="16"/>
        <v>0.03</v>
      </c>
      <c r="I121" s="194">
        <f t="shared" si="17"/>
        <v>0.055</v>
      </c>
      <c r="J121" s="194">
        <f t="shared" si="18"/>
        <v>0.05</v>
      </c>
      <c r="K121" s="194">
        <f t="shared" si="19"/>
        <v>0.07</v>
      </c>
      <c r="L121" s="194">
        <f t="shared" si="20"/>
        <v>0.025</v>
      </c>
      <c r="M121" s="194">
        <f t="shared" si="21"/>
        <v>0.12</v>
      </c>
    </row>
    <row r="122" s="121" customFormat="1" spans="1:13">
      <c r="A122" s="195" t="s">
        <v>562</v>
      </c>
      <c r="B122" s="196"/>
      <c r="C122" s="194">
        <f t="shared" si="11"/>
        <v>0</v>
      </c>
      <c r="D122" s="194">
        <f t="shared" si="12"/>
        <v>0</v>
      </c>
      <c r="E122" s="194">
        <f t="shared" si="13"/>
        <v>0</v>
      </c>
      <c r="F122" s="194">
        <f t="shared" si="14"/>
        <v>0</v>
      </c>
      <c r="G122" s="194">
        <f t="shared" si="15"/>
        <v>0</v>
      </c>
      <c r="H122" s="194">
        <f t="shared" si="16"/>
        <v>0</v>
      </c>
      <c r="I122" s="194">
        <f t="shared" si="17"/>
        <v>0</v>
      </c>
      <c r="J122" s="194">
        <f t="shared" si="18"/>
        <v>0</v>
      </c>
      <c r="K122" s="194">
        <f t="shared" si="19"/>
        <v>0</v>
      </c>
      <c r="L122" s="194">
        <f t="shared" si="20"/>
        <v>0</v>
      </c>
      <c r="M122" s="194">
        <f t="shared" si="21"/>
        <v>0</v>
      </c>
    </row>
    <row r="123" s="121" customFormat="1" spans="1:13">
      <c r="A123" s="195" t="s">
        <v>563</v>
      </c>
      <c r="B123" s="196">
        <v>87.5</v>
      </c>
      <c r="C123" s="194">
        <f t="shared" si="11"/>
        <v>4.375</v>
      </c>
      <c r="D123" s="194">
        <f t="shared" si="12"/>
        <v>6.125</v>
      </c>
      <c r="E123" s="194">
        <f t="shared" si="13"/>
        <v>7</v>
      </c>
      <c r="F123" s="194">
        <f t="shared" si="14"/>
        <v>4.375</v>
      </c>
      <c r="G123" s="194">
        <f t="shared" si="15"/>
        <v>4.375</v>
      </c>
      <c r="H123" s="194">
        <f t="shared" si="16"/>
        <v>5.25</v>
      </c>
      <c r="I123" s="194">
        <f t="shared" si="17"/>
        <v>9.625</v>
      </c>
      <c r="J123" s="194">
        <f t="shared" si="18"/>
        <v>8.75</v>
      </c>
      <c r="K123" s="194">
        <f t="shared" si="19"/>
        <v>12.25</v>
      </c>
      <c r="L123" s="194">
        <f t="shared" si="20"/>
        <v>4.375</v>
      </c>
      <c r="M123" s="194">
        <f t="shared" si="21"/>
        <v>21</v>
      </c>
    </row>
    <row r="124" s="121" customFormat="1" spans="1:13">
      <c r="A124" s="195" t="s">
        <v>564</v>
      </c>
      <c r="B124" s="196">
        <v>2</v>
      </c>
      <c r="C124" s="194">
        <f t="shared" si="11"/>
        <v>0.1</v>
      </c>
      <c r="D124" s="194">
        <f t="shared" si="12"/>
        <v>0.14</v>
      </c>
      <c r="E124" s="194">
        <f t="shared" si="13"/>
        <v>0.16</v>
      </c>
      <c r="F124" s="194">
        <f t="shared" si="14"/>
        <v>0.1</v>
      </c>
      <c r="G124" s="194">
        <f t="shared" si="15"/>
        <v>0.1</v>
      </c>
      <c r="H124" s="194">
        <f t="shared" si="16"/>
        <v>0.12</v>
      </c>
      <c r="I124" s="194">
        <f t="shared" si="17"/>
        <v>0.22</v>
      </c>
      <c r="J124" s="194">
        <f t="shared" si="18"/>
        <v>0.2</v>
      </c>
      <c r="K124" s="194">
        <f t="shared" si="19"/>
        <v>0.28</v>
      </c>
      <c r="L124" s="194">
        <f t="shared" si="20"/>
        <v>0.1</v>
      </c>
      <c r="M124" s="194">
        <f t="shared" si="21"/>
        <v>0.48</v>
      </c>
    </row>
    <row r="125" s="121" customFormat="1" spans="1:13">
      <c r="A125" s="195" t="s">
        <v>565</v>
      </c>
      <c r="B125" s="196"/>
      <c r="C125" s="194">
        <f t="shared" si="11"/>
        <v>0</v>
      </c>
      <c r="D125" s="194">
        <f t="shared" si="12"/>
        <v>0</v>
      </c>
      <c r="E125" s="194">
        <f t="shared" si="13"/>
        <v>0</v>
      </c>
      <c r="F125" s="194">
        <f t="shared" si="14"/>
        <v>0</v>
      </c>
      <c r="G125" s="194">
        <f t="shared" si="15"/>
        <v>0</v>
      </c>
      <c r="H125" s="194">
        <f t="shared" si="16"/>
        <v>0</v>
      </c>
      <c r="I125" s="194">
        <f t="shared" si="17"/>
        <v>0</v>
      </c>
      <c r="J125" s="194">
        <f t="shared" si="18"/>
        <v>0</v>
      </c>
      <c r="K125" s="194">
        <f t="shared" si="19"/>
        <v>0</v>
      </c>
      <c r="L125" s="194">
        <f t="shared" si="20"/>
        <v>0</v>
      </c>
      <c r="M125" s="194">
        <f t="shared" si="21"/>
        <v>0</v>
      </c>
    </row>
    <row r="126" s="121" customFormat="1" spans="1:13">
      <c r="A126" s="195" t="s">
        <v>566</v>
      </c>
      <c r="B126" s="196"/>
      <c r="C126" s="194">
        <f t="shared" si="11"/>
        <v>0</v>
      </c>
      <c r="D126" s="194">
        <f t="shared" si="12"/>
        <v>0</v>
      </c>
      <c r="E126" s="194">
        <f t="shared" si="13"/>
        <v>0</v>
      </c>
      <c r="F126" s="194">
        <f t="shared" si="14"/>
        <v>0</v>
      </c>
      <c r="G126" s="194">
        <f t="shared" si="15"/>
        <v>0</v>
      </c>
      <c r="H126" s="194">
        <f t="shared" si="16"/>
        <v>0</v>
      </c>
      <c r="I126" s="194">
        <f t="shared" si="17"/>
        <v>0</v>
      </c>
      <c r="J126" s="194">
        <f t="shared" si="18"/>
        <v>0</v>
      </c>
      <c r="K126" s="194">
        <f t="shared" si="19"/>
        <v>0</v>
      </c>
      <c r="L126" s="194">
        <f t="shared" si="20"/>
        <v>0</v>
      </c>
      <c r="M126" s="194">
        <f t="shared" si="21"/>
        <v>0</v>
      </c>
    </row>
    <row r="127" s="121" customFormat="1" spans="1:13">
      <c r="A127" s="195" t="s">
        <v>567</v>
      </c>
      <c r="B127" s="196">
        <v>34.5</v>
      </c>
      <c r="C127" s="194">
        <f t="shared" si="11"/>
        <v>1.725</v>
      </c>
      <c r="D127" s="194">
        <f t="shared" si="12"/>
        <v>2.415</v>
      </c>
      <c r="E127" s="194">
        <f t="shared" si="13"/>
        <v>2.76</v>
      </c>
      <c r="F127" s="194">
        <f t="shared" si="14"/>
        <v>1.725</v>
      </c>
      <c r="G127" s="194">
        <f t="shared" si="15"/>
        <v>1.725</v>
      </c>
      <c r="H127" s="194">
        <f t="shared" si="16"/>
        <v>2.07</v>
      </c>
      <c r="I127" s="194">
        <f t="shared" si="17"/>
        <v>3.795</v>
      </c>
      <c r="J127" s="194">
        <f t="shared" si="18"/>
        <v>3.45</v>
      </c>
      <c r="K127" s="194">
        <f t="shared" si="19"/>
        <v>4.83</v>
      </c>
      <c r="L127" s="194">
        <f t="shared" si="20"/>
        <v>1.725</v>
      </c>
      <c r="M127" s="194">
        <f t="shared" si="21"/>
        <v>8.28</v>
      </c>
    </row>
    <row r="128" s="121" customFormat="1" spans="1:13">
      <c r="A128" s="195" t="s">
        <v>568</v>
      </c>
      <c r="B128" s="196"/>
      <c r="C128" s="194">
        <f t="shared" si="11"/>
        <v>0</v>
      </c>
      <c r="D128" s="194">
        <f t="shared" si="12"/>
        <v>0</v>
      </c>
      <c r="E128" s="194">
        <f t="shared" si="13"/>
        <v>0</v>
      </c>
      <c r="F128" s="194">
        <f t="shared" si="14"/>
        <v>0</v>
      </c>
      <c r="G128" s="194">
        <f t="shared" si="15"/>
        <v>0</v>
      </c>
      <c r="H128" s="194">
        <f t="shared" si="16"/>
        <v>0</v>
      </c>
      <c r="I128" s="194">
        <f t="shared" si="17"/>
        <v>0</v>
      </c>
      <c r="J128" s="194">
        <f t="shared" si="18"/>
        <v>0</v>
      </c>
      <c r="K128" s="194">
        <f t="shared" si="19"/>
        <v>0</v>
      </c>
      <c r="L128" s="194">
        <f t="shared" si="20"/>
        <v>0</v>
      </c>
      <c r="M128" s="194">
        <f t="shared" si="21"/>
        <v>0</v>
      </c>
    </row>
    <row r="129" s="121" customFormat="1" spans="1:13">
      <c r="A129" s="195" t="s">
        <v>569</v>
      </c>
      <c r="B129" s="196"/>
      <c r="C129" s="194">
        <f t="shared" si="11"/>
        <v>0</v>
      </c>
      <c r="D129" s="194">
        <f t="shared" si="12"/>
        <v>0</v>
      </c>
      <c r="E129" s="194">
        <f t="shared" si="13"/>
        <v>0</v>
      </c>
      <c r="F129" s="194">
        <f t="shared" si="14"/>
        <v>0</v>
      </c>
      <c r="G129" s="194">
        <f t="shared" si="15"/>
        <v>0</v>
      </c>
      <c r="H129" s="194">
        <f t="shared" si="16"/>
        <v>0</v>
      </c>
      <c r="I129" s="194">
        <f t="shared" si="17"/>
        <v>0</v>
      </c>
      <c r="J129" s="194">
        <f t="shared" si="18"/>
        <v>0</v>
      </c>
      <c r="K129" s="194">
        <f t="shared" si="19"/>
        <v>0</v>
      </c>
      <c r="L129" s="194">
        <f t="shared" si="20"/>
        <v>0</v>
      </c>
      <c r="M129" s="194">
        <f t="shared" si="21"/>
        <v>0</v>
      </c>
    </row>
    <row r="130" s="121" customFormat="1" spans="1:13">
      <c r="A130" s="195" t="s">
        <v>570</v>
      </c>
      <c r="B130" s="196"/>
      <c r="C130" s="194">
        <f t="shared" si="11"/>
        <v>0</v>
      </c>
      <c r="D130" s="194">
        <f t="shared" si="12"/>
        <v>0</v>
      </c>
      <c r="E130" s="194">
        <f t="shared" si="13"/>
        <v>0</v>
      </c>
      <c r="F130" s="194">
        <f t="shared" si="14"/>
        <v>0</v>
      </c>
      <c r="G130" s="194">
        <f t="shared" si="15"/>
        <v>0</v>
      </c>
      <c r="H130" s="194">
        <f t="shared" si="16"/>
        <v>0</v>
      </c>
      <c r="I130" s="194">
        <f t="shared" si="17"/>
        <v>0</v>
      </c>
      <c r="J130" s="194">
        <f t="shared" si="18"/>
        <v>0</v>
      </c>
      <c r="K130" s="194">
        <f t="shared" si="19"/>
        <v>0</v>
      </c>
      <c r="L130" s="194">
        <f t="shared" si="20"/>
        <v>0</v>
      </c>
      <c r="M130" s="194">
        <f t="shared" si="21"/>
        <v>0</v>
      </c>
    </row>
    <row r="131" s="121" customFormat="1" spans="1:13">
      <c r="A131" s="195" t="s">
        <v>571</v>
      </c>
      <c r="B131" s="196">
        <v>14</v>
      </c>
      <c r="C131" s="194">
        <f t="shared" si="11"/>
        <v>0.7</v>
      </c>
      <c r="D131" s="194">
        <f t="shared" si="12"/>
        <v>0.98</v>
      </c>
      <c r="E131" s="194">
        <f t="shared" si="13"/>
        <v>1.12</v>
      </c>
      <c r="F131" s="194">
        <f t="shared" si="14"/>
        <v>0.7</v>
      </c>
      <c r="G131" s="194">
        <f t="shared" si="15"/>
        <v>0.7</v>
      </c>
      <c r="H131" s="194">
        <f t="shared" si="16"/>
        <v>0.84</v>
      </c>
      <c r="I131" s="194">
        <f t="shared" si="17"/>
        <v>1.54</v>
      </c>
      <c r="J131" s="194">
        <f t="shared" si="18"/>
        <v>1.4</v>
      </c>
      <c r="K131" s="194">
        <f t="shared" si="19"/>
        <v>1.96</v>
      </c>
      <c r="L131" s="194">
        <f t="shared" si="20"/>
        <v>0.7</v>
      </c>
      <c r="M131" s="194">
        <f t="shared" si="21"/>
        <v>3.36</v>
      </c>
    </row>
    <row r="132" s="121" customFormat="1" spans="1:13">
      <c r="A132" s="195" t="s">
        <v>572</v>
      </c>
      <c r="B132" s="196">
        <v>10</v>
      </c>
      <c r="C132" s="194">
        <f t="shared" si="11"/>
        <v>0.5</v>
      </c>
      <c r="D132" s="194">
        <f t="shared" si="12"/>
        <v>0.7</v>
      </c>
      <c r="E132" s="194">
        <f t="shared" si="13"/>
        <v>0.8</v>
      </c>
      <c r="F132" s="194">
        <f t="shared" si="14"/>
        <v>0.5</v>
      </c>
      <c r="G132" s="194">
        <f t="shared" si="15"/>
        <v>0.5</v>
      </c>
      <c r="H132" s="194">
        <f t="shared" si="16"/>
        <v>0.6</v>
      </c>
      <c r="I132" s="194">
        <f t="shared" si="17"/>
        <v>1.1</v>
      </c>
      <c r="J132" s="194">
        <f t="shared" si="18"/>
        <v>1</v>
      </c>
      <c r="K132" s="194">
        <f t="shared" si="19"/>
        <v>1.4</v>
      </c>
      <c r="L132" s="194">
        <f t="shared" si="20"/>
        <v>0.5</v>
      </c>
      <c r="M132" s="194">
        <f t="shared" si="21"/>
        <v>2.4</v>
      </c>
    </row>
    <row r="133" s="121" customFormat="1" spans="1:13">
      <c r="A133" s="195" t="s">
        <v>573</v>
      </c>
      <c r="B133" s="196">
        <v>32</v>
      </c>
      <c r="C133" s="194">
        <f t="shared" ref="C133:C135" si="22">B133*0.05</f>
        <v>1.6</v>
      </c>
      <c r="D133" s="194">
        <f t="shared" ref="D133:D135" si="23">B133*0.07</f>
        <v>2.24</v>
      </c>
      <c r="E133" s="194">
        <f t="shared" ref="E133:E135" si="24">B133*0.08</f>
        <v>2.56</v>
      </c>
      <c r="F133" s="194">
        <f t="shared" ref="F133:F135" si="25">B133*0.05</f>
        <v>1.6</v>
      </c>
      <c r="G133" s="194">
        <f t="shared" ref="G133:G135" si="26">B133*0.05</f>
        <v>1.6</v>
      </c>
      <c r="H133" s="194">
        <f t="shared" ref="H133:H135" si="27">B133*0.06</f>
        <v>1.92</v>
      </c>
      <c r="I133" s="194">
        <f t="shared" ref="I133:I135" si="28">B133*0.11</f>
        <v>3.52</v>
      </c>
      <c r="J133" s="194">
        <f t="shared" ref="J133:J135" si="29">B133*0.1</f>
        <v>3.2</v>
      </c>
      <c r="K133" s="194">
        <f t="shared" ref="K133:K135" si="30">B133*0.14</f>
        <v>4.48</v>
      </c>
      <c r="L133" s="194">
        <f t="shared" ref="L133:L135" si="31">B133*0.05</f>
        <v>1.6</v>
      </c>
      <c r="M133" s="194">
        <f t="shared" ref="M133:M135" si="32">B133*0.24</f>
        <v>7.68</v>
      </c>
    </row>
    <row r="134" s="121" customFormat="1" spans="1:13">
      <c r="A134" s="195" t="s">
        <v>574</v>
      </c>
      <c r="B134" s="196">
        <v>275.2247</v>
      </c>
      <c r="C134" s="194">
        <f t="shared" si="22"/>
        <v>13.761235</v>
      </c>
      <c r="D134" s="194">
        <f t="shared" si="23"/>
        <v>19.265729</v>
      </c>
      <c r="E134" s="194">
        <f t="shared" si="24"/>
        <v>22.017976</v>
      </c>
      <c r="F134" s="194">
        <f t="shared" si="25"/>
        <v>13.761235</v>
      </c>
      <c r="G134" s="194">
        <f t="shared" si="26"/>
        <v>13.761235</v>
      </c>
      <c r="H134" s="194">
        <f t="shared" si="27"/>
        <v>16.513482</v>
      </c>
      <c r="I134" s="194">
        <f t="shared" si="28"/>
        <v>30.274717</v>
      </c>
      <c r="J134" s="194">
        <f t="shared" si="29"/>
        <v>27.52247</v>
      </c>
      <c r="K134" s="194">
        <f t="shared" si="30"/>
        <v>38.531458</v>
      </c>
      <c r="L134" s="194">
        <f t="shared" si="31"/>
        <v>13.761235</v>
      </c>
      <c r="M134" s="194">
        <f t="shared" si="32"/>
        <v>66.053928</v>
      </c>
    </row>
    <row r="135" s="121" customFormat="1" spans="1:13">
      <c r="A135" s="195" t="s">
        <v>575</v>
      </c>
      <c r="B135" s="196">
        <v>25103.0727</v>
      </c>
      <c r="C135" s="194">
        <f t="shared" si="22"/>
        <v>1255.153635</v>
      </c>
      <c r="D135" s="194">
        <f t="shared" si="23"/>
        <v>1757.215089</v>
      </c>
      <c r="E135" s="194">
        <f t="shared" si="24"/>
        <v>2008.245816</v>
      </c>
      <c r="F135" s="194">
        <f t="shared" si="25"/>
        <v>1255.153635</v>
      </c>
      <c r="G135" s="194">
        <f t="shared" si="26"/>
        <v>1255.153635</v>
      </c>
      <c r="H135" s="194">
        <f t="shared" si="27"/>
        <v>1506.184362</v>
      </c>
      <c r="I135" s="194">
        <f t="shared" si="28"/>
        <v>2761.337997</v>
      </c>
      <c r="J135" s="194">
        <f t="shared" si="29"/>
        <v>2510.30727</v>
      </c>
      <c r="K135" s="194">
        <f t="shared" si="30"/>
        <v>3514.430178</v>
      </c>
      <c r="L135" s="194">
        <f t="shared" si="31"/>
        <v>1255.153635</v>
      </c>
      <c r="M135" s="194">
        <f t="shared" si="32"/>
        <v>6024.737448</v>
      </c>
    </row>
  </sheetData>
  <mergeCells count="1">
    <mergeCell ref="A2:M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B1:E290"/>
  <sheetViews>
    <sheetView showZeros="0" view="pageBreakPreview" zoomScale="115" zoomScaleNormal="100" workbookViewId="0">
      <selection activeCell="D286" sqref="D286"/>
    </sheetView>
  </sheetViews>
  <sheetFormatPr defaultColWidth="9" defaultRowHeight="14.25" outlineLevelCol="4"/>
  <cols>
    <col min="1" max="1" width="3.375" style="170" customWidth="1"/>
    <col min="2" max="2" width="36" style="170" customWidth="1"/>
    <col min="3" max="3" width="16.875" style="170" customWidth="1"/>
    <col min="4" max="4" width="17" style="170" customWidth="1"/>
    <col min="5" max="5" width="15.375" style="171" customWidth="1"/>
    <col min="6" max="255" width="9" style="170"/>
  </cols>
  <sheetData>
    <row r="1" s="168" customFormat="1" ht="25.5" customHeight="1" spans="2:5">
      <c r="B1" s="172" t="s">
        <v>576</v>
      </c>
      <c r="C1" s="172"/>
      <c r="D1" s="172"/>
      <c r="E1" s="172"/>
    </row>
    <row r="2" s="169" customFormat="1" ht="17.25" customHeight="1" spans="2:5">
      <c r="B2" s="169" t="s">
        <v>577</v>
      </c>
      <c r="C2" s="173"/>
      <c r="D2" s="174"/>
      <c r="E2" s="175" t="s">
        <v>26</v>
      </c>
    </row>
    <row r="3" spans="2:5">
      <c r="B3" s="176" t="s">
        <v>578</v>
      </c>
      <c r="C3" s="21" t="s">
        <v>579</v>
      </c>
      <c r="D3" s="21" t="s">
        <v>580</v>
      </c>
      <c r="E3" s="22" t="s">
        <v>30</v>
      </c>
    </row>
    <row r="4" spans="2:5">
      <c r="B4" s="142" t="s">
        <v>118</v>
      </c>
      <c r="C4" s="177">
        <f>SUM(C5,C72,C89,C101,C112,C123,C159,C186,C197,C206,C244,C249,C257,C262,C267,C271,C274)-1</f>
        <v>73599.969927</v>
      </c>
      <c r="D4" s="177">
        <f>SUM(D5,D72,D89,D101,D112,D123,D159,D186,D197,D206,D244,D249,D257,D262,D267,D271,D274)</f>
        <v>76099.9317</v>
      </c>
      <c r="E4" s="178">
        <f t="shared" ref="E4:E67" si="0">ROUND(D4/C4*100,2)</f>
        <v>103.4</v>
      </c>
    </row>
    <row r="5" spans="2:5">
      <c r="B5" s="142" t="s">
        <v>120</v>
      </c>
      <c r="C5" s="177">
        <f>SUM(C6,C9,C12,C16,C20,C23,C28,C30,C33,C38,C42,C44,C46,C48,C51,C55,C58,C61,C64,C67,C70)</f>
        <v>10929.842361</v>
      </c>
      <c r="D5" s="177">
        <f>SUM(D6,D9,D12,D16,D20,D23,D28,D30,D33,D38,D42,D44,D46,D48,D51,D55,D58,D61,D64,D67,D70)</f>
        <v>11167.814671</v>
      </c>
      <c r="E5" s="178">
        <f t="shared" si="0"/>
        <v>102.18</v>
      </c>
    </row>
    <row r="6" spans="2:5">
      <c r="B6" s="142" t="s">
        <v>581</v>
      </c>
      <c r="C6" s="177">
        <v>721</v>
      </c>
      <c r="D6" s="177">
        <v>722</v>
      </c>
      <c r="E6" s="178">
        <f t="shared" si="0"/>
        <v>100.14</v>
      </c>
    </row>
    <row r="7" spans="2:5">
      <c r="B7" s="179" t="s">
        <v>582</v>
      </c>
      <c r="C7" s="177">
        <v>620</v>
      </c>
      <c r="D7" s="177">
        <v>620</v>
      </c>
      <c r="E7" s="178">
        <f t="shared" si="0"/>
        <v>100</v>
      </c>
    </row>
    <row r="8" spans="2:5">
      <c r="B8" s="179" t="s">
        <v>583</v>
      </c>
      <c r="C8" s="177">
        <v>101</v>
      </c>
      <c r="D8" s="177">
        <v>101</v>
      </c>
      <c r="E8" s="178">
        <f t="shared" si="0"/>
        <v>100</v>
      </c>
    </row>
    <row r="9" spans="2:5">
      <c r="B9" s="142" t="s">
        <v>584</v>
      </c>
      <c r="C9" s="177">
        <v>482.610712</v>
      </c>
      <c r="D9" s="177">
        <v>483.610712</v>
      </c>
      <c r="E9" s="178">
        <f t="shared" si="0"/>
        <v>100.21</v>
      </c>
    </row>
    <row r="10" spans="2:5">
      <c r="B10" s="179" t="s">
        <v>582</v>
      </c>
      <c r="C10" s="177">
        <v>437.880712</v>
      </c>
      <c r="D10" s="177">
        <v>437.880712</v>
      </c>
      <c r="E10" s="178">
        <f t="shared" si="0"/>
        <v>100</v>
      </c>
    </row>
    <row r="11" spans="2:5">
      <c r="B11" s="179" t="s">
        <v>583</v>
      </c>
      <c r="C11" s="177">
        <v>45.73</v>
      </c>
      <c r="D11" s="177">
        <v>45.73</v>
      </c>
      <c r="E11" s="178">
        <f t="shared" si="0"/>
        <v>100</v>
      </c>
    </row>
    <row r="12" spans="2:5">
      <c r="B12" s="142" t="s">
        <v>585</v>
      </c>
      <c r="C12" s="177">
        <f>SUM(C13:C15)</f>
        <v>2500</v>
      </c>
      <c r="D12" s="177">
        <f>SUM(D13:D15)</f>
        <v>2683</v>
      </c>
      <c r="E12" s="178">
        <f t="shared" si="0"/>
        <v>107.32</v>
      </c>
    </row>
    <row r="13" spans="2:5">
      <c r="B13" s="179" t="s">
        <v>582</v>
      </c>
      <c r="C13" s="177">
        <v>1452</v>
      </c>
      <c r="D13" s="177">
        <v>1593</v>
      </c>
      <c r="E13" s="178">
        <f t="shared" si="0"/>
        <v>109.71</v>
      </c>
    </row>
    <row r="14" spans="2:5">
      <c r="B14" s="179" t="s">
        <v>583</v>
      </c>
      <c r="C14" s="177">
        <v>1029</v>
      </c>
      <c r="D14" s="177">
        <v>1071</v>
      </c>
      <c r="E14" s="178">
        <f t="shared" si="0"/>
        <v>104.08</v>
      </c>
    </row>
    <row r="15" spans="2:5">
      <c r="B15" s="179" t="s">
        <v>586</v>
      </c>
      <c r="C15" s="177">
        <v>19</v>
      </c>
      <c r="D15" s="177">
        <v>19</v>
      </c>
      <c r="E15" s="178">
        <f t="shared" si="0"/>
        <v>100</v>
      </c>
    </row>
    <row r="16" spans="2:5">
      <c r="B16" s="142" t="s">
        <v>587</v>
      </c>
      <c r="C16" s="177">
        <v>535</v>
      </c>
      <c r="D16" s="177">
        <v>530</v>
      </c>
      <c r="E16" s="178">
        <f t="shared" si="0"/>
        <v>99.07</v>
      </c>
    </row>
    <row r="17" spans="2:5">
      <c r="B17" s="179" t="s">
        <v>582</v>
      </c>
      <c r="C17" s="177">
        <v>280</v>
      </c>
      <c r="D17" s="177">
        <v>275</v>
      </c>
      <c r="E17" s="178">
        <f t="shared" si="0"/>
        <v>98.21</v>
      </c>
    </row>
    <row r="18" spans="2:5">
      <c r="B18" s="179" t="s">
        <v>583</v>
      </c>
      <c r="C18" s="177">
        <v>31.341</v>
      </c>
      <c r="D18" s="177">
        <v>30</v>
      </c>
      <c r="E18" s="178">
        <f t="shared" si="0"/>
        <v>95.72</v>
      </c>
    </row>
    <row r="19" spans="2:5">
      <c r="B19" s="179" t="s">
        <v>588</v>
      </c>
      <c r="C19" s="177">
        <v>224.372285</v>
      </c>
      <c r="D19" s="177">
        <v>225.372285</v>
      </c>
      <c r="E19" s="178">
        <f t="shared" si="0"/>
        <v>100.45</v>
      </c>
    </row>
    <row r="20" spans="2:5">
      <c r="B20" s="142" t="s">
        <v>589</v>
      </c>
      <c r="C20" s="177">
        <v>158.165934</v>
      </c>
      <c r="D20" s="177">
        <v>159.165934</v>
      </c>
      <c r="E20" s="178">
        <f t="shared" si="0"/>
        <v>100.63</v>
      </c>
    </row>
    <row r="21" spans="2:5">
      <c r="B21" s="179" t="s">
        <v>582</v>
      </c>
      <c r="C21" s="177">
        <v>115.115934</v>
      </c>
      <c r="D21" s="177">
        <v>116.115934</v>
      </c>
      <c r="E21" s="178">
        <f t="shared" si="0"/>
        <v>100.87</v>
      </c>
    </row>
    <row r="22" spans="2:5">
      <c r="B22" s="179" t="s">
        <v>583</v>
      </c>
      <c r="C22" s="177">
        <v>43.05</v>
      </c>
      <c r="D22" s="177">
        <v>44.05</v>
      </c>
      <c r="E22" s="178">
        <f t="shared" si="0"/>
        <v>102.32</v>
      </c>
    </row>
    <row r="23" spans="2:5">
      <c r="B23" s="142" t="s">
        <v>590</v>
      </c>
      <c r="C23" s="177">
        <v>1355.34</v>
      </c>
      <c r="D23" s="177">
        <v>1356.34</v>
      </c>
      <c r="E23" s="178">
        <f t="shared" si="0"/>
        <v>100.07</v>
      </c>
    </row>
    <row r="24" spans="2:5">
      <c r="B24" s="179" t="s">
        <v>582</v>
      </c>
      <c r="C24" s="177">
        <v>901</v>
      </c>
      <c r="D24" s="177">
        <v>902</v>
      </c>
      <c r="E24" s="178">
        <f t="shared" si="0"/>
        <v>100.11</v>
      </c>
    </row>
    <row r="25" spans="2:5">
      <c r="B25" s="179" t="s">
        <v>583</v>
      </c>
      <c r="C25" s="177">
        <v>132.34</v>
      </c>
      <c r="D25" s="177">
        <v>133.34</v>
      </c>
      <c r="E25" s="178">
        <f t="shared" si="0"/>
        <v>100.76</v>
      </c>
    </row>
    <row r="26" spans="2:5">
      <c r="B26" s="179" t="s">
        <v>591</v>
      </c>
      <c r="C26" s="177">
        <v>28</v>
      </c>
      <c r="D26" s="177">
        <v>29</v>
      </c>
      <c r="E26" s="178">
        <f t="shared" si="0"/>
        <v>103.57</v>
      </c>
    </row>
    <row r="27" spans="2:5">
      <c r="B27" s="179" t="s">
        <v>592</v>
      </c>
      <c r="C27" s="177">
        <v>294</v>
      </c>
      <c r="D27" s="177">
        <v>295</v>
      </c>
      <c r="E27" s="178">
        <f t="shared" si="0"/>
        <v>100.34</v>
      </c>
    </row>
    <row r="28" spans="2:5">
      <c r="B28" s="142" t="s">
        <v>593</v>
      </c>
      <c r="C28" s="177">
        <v>881</v>
      </c>
      <c r="D28" s="177">
        <v>882</v>
      </c>
      <c r="E28" s="178">
        <f t="shared" si="0"/>
        <v>100.11</v>
      </c>
    </row>
    <row r="29" spans="2:5">
      <c r="B29" s="179" t="s">
        <v>594</v>
      </c>
      <c r="C29" s="177">
        <v>881</v>
      </c>
      <c r="D29" s="177">
        <v>882</v>
      </c>
      <c r="E29" s="178">
        <f t="shared" si="0"/>
        <v>100.11</v>
      </c>
    </row>
    <row r="30" spans="2:5">
      <c r="B30" s="142" t="s">
        <v>595</v>
      </c>
      <c r="C30" s="177">
        <v>329.702152</v>
      </c>
      <c r="D30" s="177">
        <v>330.702152</v>
      </c>
      <c r="E30" s="178">
        <f t="shared" si="0"/>
        <v>100.3</v>
      </c>
    </row>
    <row r="31" spans="2:5">
      <c r="B31" s="179" t="s">
        <v>582</v>
      </c>
      <c r="C31" s="177">
        <v>318.832152</v>
      </c>
      <c r="D31" s="177">
        <v>319.832152</v>
      </c>
      <c r="E31" s="178">
        <f t="shared" si="0"/>
        <v>100.31</v>
      </c>
    </row>
    <row r="32" spans="2:5">
      <c r="B32" s="179" t="s">
        <v>583</v>
      </c>
      <c r="C32" s="177">
        <v>11.87</v>
      </c>
      <c r="D32" s="177">
        <v>12.87</v>
      </c>
      <c r="E32" s="178">
        <f t="shared" si="0"/>
        <v>108.42</v>
      </c>
    </row>
    <row r="33" spans="2:5">
      <c r="B33" s="142" t="s">
        <v>596</v>
      </c>
      <c r="C33" s="177">
        <v>397.485465</v>
      </c>
      <c r="D33" s="177">
        <v>398.485465</v>
      </c>
      <c r="E33" s="178">
        <f t="shared" si="0"/>
        <v>100.25</v>
      </c>
    </row>
    <row r="34" spans="2:5">
      <c r="B34" s="179" t="s">
        <v>582</v>
      </c>
      <c r="C34" s="177">
        <v>222.655465</v>
      </c>
      <c r="D34" s="177">
        <v>223.655465</v>
      </c>
      <c r="E34" s="178">
        <f t="shared" si="0"/>
        <v>100.45</v>
      </c>
    </row>
    <row r="35" spans="2:5">
      <c r="B35" s="179" t="s">
        <v>583</v>
      </c>
      <c r="C35" s="177">
        <v>18.63</v>
      </c>
      <c r="D35" s="177">
        <v>19.63</v>
      </c>
      <c r="E35" s="178">
        <f t="shared" si="0"/>
        <v>105.37</v>
      </c>
    </row>
    <row r="36" spans="2:5">
      <c r="B36" s="179" t="s">
        <v>597</v>
      </c>
      <c r="C36" s="177">
        <v>66</v>
      </c>
      <c r="D36" s="177">
        <v>67</v>
      </c>
      <c r="E36" s="178">
        <f t="shared" si="0"/>
        <v>101.52</v>
      </c>
    </row>
    <row r="37" spans="2:5">
      <c r="B37" s="179" t="s">
        <v>598</v>
      </c>
      <c r="C37" s="177">
        <v>93.2</v>
      </c>
      <c r="D37" s="177">
        <v>927</v>
      </c>
      <c r="E37" s="178">
        <f t="shared" si="0"/>
        <v>994.64</v>
      </c>
    </row>
    <row r="38" spans="2:5">
      <c r="B38" s="142" t="s">
        <v>599</v>
      </c>
      <c r="C38" s="177">
        <v>880.616598</v>
      </c>
      <c r="D38" s="177">
        <v>881.616598</v>
      </c>
      <c r="E38" s="178">
        <f t="shared" si="0"/>
        <v>100.11</v>
      </c>
    </row>
    <row r="39" spans="2:5">
      <c r="B39" s="179" t="s">
        <v>582</v>
      </c>
      <c r="C39" s="177">
        <v>557.966598</v>
      </c>
      <c r="D39" s="177">
        <v>600</v>
      </c>
      <c r="E39" s="178">
        <f t="shared" si="0"/>
        <v>107.53</v>
      </c>
    </row>
    <row r="40" spans="2:5">
      <c r="B40" s="179" t="s">
        <v>583</v>
      </c>
      <c r="C40" s="177">
        <v>285.65</v>
      </c>
      <c r="D40" s="177">
        <v>286.65</v>
      </c>
      <c r="E40" s="178">
        <f t="shared" si="0"/>
        <v>100.35</v>
      </c>
    </row>
    <row r="41" spans="2:5">
      <c r="B41" s="179" t="s">
        <v>600</v>
      </c>
      <c r="C41" s="177">
        <v>39</v>
      </c>
      <c r="D41" s="177">
        <v>40</v>
      </c>
      <c r="E41" s="178">
        <f t="shared" si="0"/>
        <v>102.56</v>
      </c>
    </row>
    <row r="42" spans="2:5">
      <c r="B42" s="142" t="s">
        <v>601</v>
      </c>
      <c r="C42" s="177">
        <v>106.8</v>
      </c>
      <c r="D42" s="177">
        <v>107.8</v>
      </c>
      <c r="E42" s="178">
        <f t="shared" si="0"/>
        <v>100.94</v>
      </c>
    </row>
    <row r="43" spans="2:5">
      <c r="B43" s="179" t="s">
        <v>602</v>
      </c>
      <c r="C43" s="177">
        <v>106.8</v>
      </c>
      <c r="D43" s="177">
        <v>107.8</v>
      </c>
      <c r="E43" s="178">
        <f t="shared" si="0"/>
        <v>100.94</v>
      </c>
    </row>
    <row r="44" spans="2:5">
      <c r="B44" s="142" t="s">
        <v>603</v>
      </c>
      <c r="C44" s="177">
        <v>11</v>
      </c>
      <c r="D44" s="177">
        <v>12</v>
      </c>
      <c r="E44" s="178">
        <f t="shared" si="0"/>
        <v>109.09</v>
      </c>
    </row>
    <row r="45" spans="2:5">
      <c r="B45" s="179" t="s">
        <v>583</v>
      </c>
      <c r="C45" s="177">
        <v>11</v>
      </c>
      <c r="D45" s="177">
        <v>12</v>
      </c>
      <c r="E45" s="178">
        <f t="shared" si="0"/>
        <v>109.09</v>
      </c>
    </row>
    <row r="46" spans="2:5">
      <c r="B46" s="142" t="s">
        <v>604</v>
      </c>
      <c r="C46" s="177">
        <v>13.5</v>
      </c>
      <c r="D46" s="177">
        <v>14.5</v>
      </c>
      <c r="E46" s="178">
        <f t="shared" si="0"/>
        <v>107.41</v>
      </c>
    </row>
    <row r="47" spans="2:5">
      <c r="B47" s="179" t="s">
        <v>605</v>
      </c>
      <c r="C47" s="177">
        <v>13.5</v>
      </c>
      <c r="D47" s="177">
        <v>14.5</v>
      </c>
      <c r="E47" s="178">
        <f t="shared" si="0"/>
        <v>107.41</v>
      </c>
    </row>
    <row r="48" spans="2:5">
      <c r="B48" s="142" t="s">
        <v>606</v>
      </c>
      <c r="C48" s="177">
        <v>87.174884</v>
      </c>
      <c r="D48" s="177">
        <v>88.174884</v>
      </c>
      <c r="E48" s="178">
        <f t="shared" si="0"/>
        <v>101.15</v>
      </c>
    </row>
    <row r="49" spans="2:5">
      <c r="B49" s="179" t="s">
        <v>582</v>
      </c>
      <c r="C49" s="177">
        <v>79.504884</v>
      </c>
      <c r="D49" s="177">
        <v>80.504884</v>
      </c>
      <c r="E49" s="178">
        <f t="shared" si="0"/>
        <v>101.26</v>
      </c>
    </row>
    <row r="50" spans="2:5">
      <c r="B50" s="179" t="s">
        <v>583</v>
      </c>
      <c r="C50" s="177">
        <v>8.67</v>
      </c>
      <c r="D50" s="177">
        <v>9.67</v>
      </c>
      <c r="E50" s="178">
        <f t="shared" si="0"/>
        <v>111.53</v>
      </c>
    </row>
    <row r="51" spans="2:5">
      <c r="B51" s="142" t="s">
        <v>607</v>
      </c>
      <c r="C51" s="177">
        <v>168.801277</v>
      </c>
      <c r="D51" s="177">
        <v>169.801277</v>
      </c>
      <c r="E51" s="178">
        <f t="shared" si="0"/>
        <v>100.59</v>
      </c>
    </row>
    <row r="52" spans="2:5">
      <c r="B52" s="179" t="s">
        <v>582</v>
      </c>
      <c r="C52" s="177">
        <v>85.640777</v>
      </c>
      <c r="D52" s="177">
        <v>86.640777</v>
      </c>
      <c r="E52" s="178">
        <f t="shared" si="0"/>
        <v>101.17</v>
      </c>
    </row>
    <row r="53" spans="2:5">
      <c r="B53" s="179" t="s">
        <v>583</v>
      </c>
      <c r="C53" s="177">
        <v>73.6605</v>
      </c>
      <c r="D53" s="177">
        <v>74.6605</v>
      </c>
      <c r="E53" s="178">
        <f t="shared" si="0"/>
        <v>101.36</v>
      </c>
    </row>
    <row r="54" spans="2:5">
      <c r="B54" s="179" t="s">
        <v>608</v>
      </c>
      <c r="C54" s="177">
        <v>11.5</v>
      </c>
      <c r="D54" s="177">
        <v>12.5</v>
      </c>
      <c r="E54" s="178">
        <f t="shared" si="0"/>
        <v>108.7</v>
      </c>
    </row>
    <row r="55" spans="2:5">
      <c r="B55" s="142" t="s">
        <v>609</v>
      </c>
      <c r="C55" s="177">
        <v>895.591507</v>
      </c>
      <c r="D55" s="177">
        <v>915</v>
      </c>
      <c r="E55" s="178">
        <f t="shared" si="0"/>
        <v>102.17</v>
      </c>
    </row>
    <row r="56" spans="2:5">
      <c r="B56" s="179" t="s">
        <v>582</v>
      </c>
      <c r="C56" s="177">
        <v>612.502407</v>
      </c>
      <c r="D56" s="177">
        <v>630</v>
      </c>
      <c r="E56" s="178">
        <f t="shared" si="0"/>
        <v>102.86</v>
      </c>
    </row>
    <row r="57" spans="2:5">
      <c r="B57" s="179" t="s">
        <v>583</v>
      </c>
      <c r="C57" s="177">
        <v>284.0891</v>
      </c>
      <c r="D57" s="177">
        <v>285.0891</v>
      </c>
      <c r="E57" s="178">
        <f t="shared" si="0"/>
        <v>100.35</v>
      </c>
    </row>
    <row r="58" spans="2:5">
      <c r="B58" s="142" t="s">
        <v>610</v>
      </c>
      <c r="C58" s="177">
        <v>698.436183</v>
      </c>
      <c r="D58" s="177">
        <v>706</v>
      </c>
      <c r="E58" s="178">
        <f t="shared" si="0"/>
        <v>101.08</v>
      </c>
    </row>
    <row r="59" spans="2:5">
      <c r="B59" s="179" t="s">
        <v>582</v>
      </c>
      <c r="C59" s="177">
        <v>154.456183</v>
      </c>
      <c r="D59" s="177">
        <v>160</v>
      </c>
      <c r="E59" s="178">
        <f t="shared" si="0"/>
        <v>103.59</v>
      </c>
    </row>
    <row r="60" spans="2:5">
      <c r="B60" s="179" t="s">
        <v>583</v>
      </c>
      <c r="C60" s="177">
        <v>544.98</v>
      </c>
      <c r="D60" s="177">
        <v>545.98</v>
      </c>
      <c r="E60" s="178">
        <f t="shared" si="0"/>
        <v>100.18</v>
      </c>
    </row>
    <row r="61" spans="2:5">
      <c r="B61" s="142" t="s">
        <v>611</v>
      </c>
      <c r="C61" s="177">
        <v>236.523596</v>
      </c>
      <c r="D61" s="177">
        <v>237.523596</v>
      </c>
      <c r="E61" s="178">
        <f t="shared" si="0"/>
        <v>100.42</v>
      </c>
    </row>
    <row r="62" spans="2:5">
      <c r="B62" s="179" t="s">
        <v>582</v>
      </c>
      <c r="C62" s="177">
        <v>126.123596</v>
      </c>
      <c r="D62" s="177">
        <v>127.123596</v>
      </c>
      <c r="E62" s="178">
        <f t="shared" si="0"/>
        <v>100.79</v>
      </c>
    </row>
    <row r="63" spans="2:5">
      <c r="B63" s="179" t="s">
        <v>583</v>
      </c>
      <c r="C63" s="177">
        <v>111.4</v>
      </c>
      <c r="D63" s="177">
        <v>112.4</v>
      </c>
      <c r="E63" s="178">
        <f t="shared" si="0"/>
        <v>100.9</v>
      </c>
    </row>
    <row r="64" spans="2:5">
      <c r="B64" s="142" t="s">
        <v>612</v>
      </c>
      <c r="C64" s="177">
        <v>149.094053</v>
      </c>
      <c r="D64" s="177">
        <v>150.094053</v>
      </c>
      <c r="E64" s="178">
        <f t="shared" si="0"/>
        <v>100.67</v>
      </c>
    </row>
    <row r="65" spans="2:5">
      <c r="B65" s="179" t="s">
        <v>582</v>
      </c>
      <c r="C65" s="177">
        <v>130.302053</v>
      </c>
      <c r="D65" s="177">
        <v>131.302053</v>
      </c>
      <c r="E65" s="178">
        <f t="shared" si="0"/>
        <v>100.77</v>
      </c>
    </row>
    <row r="66" spans="2:5">
      <c r="B66" s="179" t="s">
        <v>583</v>
      </c>
      <c r="C66" s="177">
        <v>19.792</v>
      </c>
      <c r="D66" s="177">
        <v>20.792</v>
      </c>
      <c r="E66" s="178">
        <f t="shared" si="0"/>
        <v>105.05</v>
      </c>
    </row>
    <row r="67" spans="2:5">
      <c r="B67" s="142" t="s">
        <v>613</v>
      </c>
      <c r="C67" s="177">
        <v>79</v>
      </c>
      <c r="D67" s="177">
        <v>80</v>
      </c>
      <c r="E67" s="178">
        <f t="shared" si="0"/>
        <v>101.27</v>
      </c>
    </row>
    <row r="68" spans="2:5">
      <c r="B68" s="179" t="s">
        <v>583</v>
      </c>
      <c r="C68" s="177">
        <v>48</v>
      </c>
      <c r="D68" s="177">
        <v>49</v>
      </c>
      <c r="E68" s="178">
        <f t="shared" ref="E68:E107" si="1">ROUND(D68/C68*100,2)</f>
        <v>102.08</v>
      </c>
    </row>
    <row r="69" spans="2:5">
      <c r="B69" s="179" t="s">
        <v>614</v>
      </c>
      <c r="C69" s="177">
        <v>31</v>
      </c>
      <c r="D69" s="177">
        <v>32</v>
      </c>
      <c r="E69" s="178">
        <f t="shared" si="1"/>
        <v>103.23</v>
      </c>
    </row>
    <row r="70" spans="2:5">
      <c r="B70" s="142" t="s">
        <v>615</v>
      </c>
      <c r="C70" s="177">
        <v>243</v>
      </c>
      <c r="D70" s="177">
        <v>260</v>
      </c>
      <c r="E70" s="178">
        <f t="shared" si="1"/>
        <v>107</v>
      </c>
    </row>
    <row r="71" spans="2:5">
      <c r="B71" s="179" t="s">
        <v>616</v>
      </c>
      <c r="C71" s="177">
        <v>243</v>
      </c>
      <c r="D71" s="177">
        <v>260</v>
      </c>
      <c r="E71" s="178">
        <f t="shared" si="1"/>
        <v>107</v>
      </c>
    </row>
    <row r="72" spans="2:5">
      <c r="B72" s="142" t="s">
        <v>124</v>
      </c>
      <c r="C72" s="177">
        <f>SUM(C73,C75,C79,C81,C83,)</f>
        <v>4599.6</v>
      </c>
      <c r="D72" s="177">
        <f>SUM(D73,D75,D79,D81,D83,)</f>
        <v>4819</v>
      </c>
      <c r="E72" s="178">
        <f t="shared" si="1"/>
        <v>104.77</v>
      </c>
    </row>
    <row r="73" spans="2:5">
      <c r="B73" s="142" t="s">
        <v>617</v>
      </c>
      <c r="C73" s="177">
        <v>665</v>
      </c>
      <c r="D73" s="177">
        <v>666</v>
      </c>
      <c r="E73" s="178">
        <f t="shared" si="1"/>
        <v>100.15</v>
      </c>
    </row>
    <row r="74" spans="2:5">
      <c r="B74" s="179" t="s">
        <v>618</v>
      </c>
      <c r="C74" s="177">
        <v>665</v>
      </c>
      <c r="D74" s="177">
        <v>665</v>
      </c>
      <c r="E74" s="178">
        <f t="shared" si="1"/>
        <v>100</v>
      </c>
    </row>
    <row r="75" spans="2:5">
      <c r="B75" s="142" t="s">
        <v>619</v>
      </c>
      <c r="C75" s="177">
        <f>SUM(C76:C78)</f>
        <v>3103.6</v>
      </c>
      <c r="D75" s="177">
        <f>SUM(D76:D78)</f>
        <v>3308</v>
      </c>
      <c r="E75" s="178">
        <f t="shared" si="1"/>
        <v>106.59</v>
      </c>
    </row>
    <row r="76" spans="2:5">
      <c r="B76" s="179" t="s">
        <v>582</v>
      </c>
      <c r="C76" s="177">
        <v>1747</v>
      </c>
      <c r="D76" s="177">
        <v>1876</v>
      </c>
      <c r="E76" s="178">
        <f t="shared" si="1"/>
        <v>107.38</v>
      </c>
    </row>
    <row r="77" spans="2:5">
      <c r="B77" s="179" t="s">
        <v>583</v>
      </c>
      <c r="C77" s="177">
        <v>1345.6</v>
      </c>
      <c r="D77" s="177">
        <v>1421</v>
      </c>
      <c r="E77" s="178">
        <f t="shared" si="1"/>
        <v>105.6</v>
      </c>
    </row>
    <row r="78" spans="2:5">
      <c r="B78" s="179" t="s">
        <v>620</v>
      </c>
      <c r="C78" s="177">
        <v>11</v>
      </c>
      <c r="D78" s="177">
        <v>11</v>
      </c>
      <c r="E78" s="178">
        <f t="shared" si="1"/>
        <v>100</v>
      </c>
    </row>
    <row r="79" spans="2:5">
      <c r="B79" s="142" t="s">
        <v>621</v>
      </c>
      <c r="C79" s="177">
        <v>39</v>
      </c>
      <c r="D79" s="177">
        <v>40</v>
      </c>
      <c r="E79" s="178">
        <f t="shared" si="1"/>
        <v>102.56</v>
      </c>
    </row>
    <row r="80" spans="2:5">
      <c r="B80" s="179" t="s">
        <v>583</v>
      </c>
      <c r="C80" s="177">
        <v>39</v>
      </c>
      <c r="D80" s="177">
        <v>39</v>
      </c>
      <c r="E80" s="178">
        <f t="shared" si="1"/>
        <v>100</v>
      </c>
    </row>
    <row r="81" spans="2:5">
      <c r="B81" s="142" t="s">
        <v>622</v>
      </c>
      <c r="C81" s="177">
        <v>336</v>
      </c>
      <c r="D81" s="177">
        <v>337</v>
      </c>
      <c r="E81" s="178">
        <f t="shared" si="1"/>
        <v>100.3</v>
      </c>
    </row>
    <row r="82" spans="2:5">
      <c r="B82" s="179" t="s">
        <v>583</v>
      </c>
      <c r="C82" s="177">
        <v>336</v>
      </c>
      <c r="D82" s="177">
        <v>336</v>
      </c>
      <c r="E82" s="178">
        <f t="shared" si="1"/>
        <v>100</v>
      </c>
    </row>
    <row r="83" spans="2:5">
      <c r="B83" s="142" t="s">
        <v>623</v>
      </c>
      <c r="C83" s="177">
        <v>456</v>
      </c>
      <c r="D83" s="177">
        <v>468</v>
      </c>
      <c r="E83" s="178">
        <f t="shared" si="1"/>
        <v>102.63</v>
      </c>
    </row>
    <row r="84" spans="2:5">
      <c r="B84" s="179" t="s">
        <v>582</v>
      </c>
      <c r="C84" s="177">
        <v>362</v>
      </c>
      <c r="D84" s="177">
        <v>370</v>
      </c>
      <c r="E84" s="178">
        <f t="shared" si="1"/>
        <v>102.21</v>
      </c>
    </row>
    <row r="85" spans="2:5">
      <c r="B85" s="179" t="s">
        <v>583</v>
      </c>
      <c r="C85" s="177">
        <v>42</v>
      </c>
      <c r="D85" s="177">
        <v>43</v>
      </c>
      <c r="E85" s="178">
        <f t="shared" si="1"/>
        <v>102.38</v>
      </c>
    </row>
    <row r="86" spans="2:5">
      <c r="B86" s="179" t="s">
        <v>624</v>
      </c>
      <c r="C86" s="177">
        <v>28</v>
      </c>
      <c r="D86" s="177">
        <v>29</v>
      </c>
      <c r="E86" s="178">
        <f t="shared" si="1"/>
        <v>103.57</v>
      </c>
    </row>
    <row r="87" spans="2:5">
      <c r="B87" s="179" t="s">
        <v>625</v>
      </c>
      <c r="C87" s="177">
        <v>8</v>
      </c>
      <c r="D87" s="177">
        <v>9</v>
      </c>
      <c r="E87" s="178">
        <f t="shared" si="1"/>
        <v>112.5</v>
      </c>
    </row>
    <row r="88" spans="2:5">
      <c r="B88" s="179" t="s">
        <v>626</v>
      </c>
      <c r="C88" s="177">
        <v>16.1732</v>
      </c>
      <c r="D88" s="177">
        <v>17.1732</v>
      </c>
      <c r="E88" s="178">
        <f t="shared" si="1"/>
        <v>106.18</v>
      </c>
    </row>
    <row r="89" spans="2:5">
      <c r="B89" s="142" t="s">
        <v>126</v>
      </c>
      <c r="C89" s="177">
        <f>SUM(C90,C93,C99)</f>
        <v>11639.86</v>
      </c>
      <c r="D89" s="177">
        <f>SUM(D90,D93,D99)</f>
        <v>12112.86</v>
      </c>
      <c r="E89" s="178">
        <f t="shared" si="1"/>
        <v>104.06</v>
      </c>
    </row>
    <row r="90" spans="2:5">
      <c r="B90" s="142" t="s">
        <v>627</v>
      </c>
      <c r="C90" s="177">
        <v>816</v>
      </c>
      <c r="D90" s="177">
        <v>817</v>
      </c>
      <c r="E90" s="178">
        <f t="shared" si="1"/>
        <v>100.12</v>
      </c>
    </row>
    <row r="91" spans="2:5">
      <c r="B91" s="179" t="s">
        <v>582</v>
      </c>
      <c r="C91" s="177">
        <v>701</v>
      </c>
      <c r="D91" s="177">
        <v>702</v>
      </c>
      <c r="E91" s="178">
        <f t="shared" si="1"/>
        <v>100.14</v>
      </c>
    </row>
    <row r="92" spans="2:5">
      <c r="B92" s="179" t="s">
        <v>583</v>
      </c>
      <c r="C92" s="177">
        <v>114.6199</v>
      </c>
      <c r="D92" s="177">
        <v>115.6199</v>
      </c>
      <c r="E92" s="178">
        <f t="shared" si="1"/>
        <v>100.87</v>
      </c>
    </row>
    <row r="93" spans="2:5">
      <c r="B93" s="142" t="s">
        <v>628</v>
      </c>
      <c r="C93" s="177">
        <f>SUM(C94:C98)</f>
        <v>10606.86</v>
      </c>
      <c r="D93" s="177">
        <f>SUM(D94:D98)</f>
        <v>11077.86</v>
      </c>
      <c r="E93" s="178">
        <f t="shared" si="1"/>
        <v>104.44</v>
      </c>
    </row>
    <row r="94" spans="2:5">
      <c r="B94" s="179" t="s">
        <v>629</v>
      </c>
      <c r="C94" s="177">
        <v>634.86</v>
      </c>
      <c r="D94" s="177">
        <v>635.86</v>
      </c>
      <c r="E94" s="178">
        <f t="shared" si="1"/>
        <v>100.16</v>
      </c>
    </row>
    <row r="95" spans="2:5">
      <c r="B95" s="179" t="s">
        <v>630</v>
      </c>
      <c r="C95" s="177">
        <v>6122</v>
      </c>
      <c r="D95" s="177">
        <v>6321</v>
      </c>
      <c r="E95" s="178">
        <f t="shared" si="1"/>
        <v>103.25</v>
      </c>
    </row>
    <row r="96" spans="2:5">
      <c r="B96" s="179" t="s">
        <v>631</v>
      </c>
      <c r="C96" s="177">
        <v>340</v>
      </c>
      <c r="D96" s="177">
        <v>341</v>
      </c>
      <c r="E96" s="178">
        <f t="shared" si="1"/>
        <v>100.29</v>
      </c>
    </row>
    <row r="97" spans="2:5">
      <c r="B97" s="179" t="s">
        <v>632</v>
      </c>
      <c r="C97" s="177">
        <v>3501</v>
      </c>
      <c r="D97" s="177">
        <v>3770</v>
      </c>
      <c r="E97" s="178">
        <f t="shared" si="1"/>
        <v>107.68</v>
      </c>
    </row>
    <row r="98" spans="2:5">
      <c r="B98" s="179" t="s">
        <v>633</v>
      </c>
      <c r="C98" s="177">
        <v>9</v>
      </c>
      <c r="D98" s="177">
        <v>10</v>
      </c>
      <c r="E98" s="178">
        <f t="shared" si="1"/>
        <v>111.11</v>
      </c>
    </row>
    <row r="99" spans="2:5">
      <c r="B99" s="142" t="s">
        <v>634</v>
      </c>
      <c r="C99" s="177">
        <v>217</v>
      </c>
      <c r="D99" s="177">
        <v>218</v>
      </c>
      <c r="E99" s="178">
        <f t="shared" si="1"/>
        <v>100.46</v>
      </c>
    </row>
    <row r="100" spans="2:5">
      <c r="B100" s="179" t="s">
        <v>635</v>
      </c>
      <c r="C100" s="177">
        <v>217</v>
      </c>
      <c r="D100" s="177">
        <v>218</v>
      </c>
      <c r="E100" s="178">
        <f t="shared" si="1"/>
        <v>100.46</v>
      </c>
    </row>
    <row r="101" spans="2:5">
      <c r="B101" s="142" t="s">
        <v>128</v>
      </c>
      <c r="C101" s="177">
        <f>SUM(C102,C105,C108,C110)</f>
        <v>100</v>
      </c>
      <c r="D101" s="177">
        <f>SUM(D102,D105,D108,D110)</f>
        <v>103</v>
      </c>
      <c r="E101" s="178">
        <f t="shared" si="1"/>
        <v>103</v>
      </c>
    </row>
    <row r="102" spans="2:5">
      <c r="B102" s="142" t="s">
        <v>636</v>
      </c>
      <c r="C102" s="177">
        <v>52</v>
      </c>
      <c r="D102" s="177">
        <v>53</v>
      </c>
      <c r="E102" s="178">
        <f t="shared" si="1"/>
        <v>101.92</v>
      </c>
    </row>
    <row r="103" spans="2:5">
      <c r="B103" s="179" t="s">
        <v>582</v>
      </c>
      <c r="C103" s="177">
        <v>46</v>
      </c>
      <c r="D103" s="177">
        <v>47</v>
      </c>
      <c r="E103" s="178">
        <f t="shared" si="1"/>
        <v>102.17</v>
      </c>
    </row>
    <row r="104" spans="2:5">
      <c r="B104" s="179" t="s">
        <v>583</v>
      </c>
      <c r="C104" s="177">
        <v>6</v>
      </c>
      <c r="D104" s="177">
        <v>7</v>
      </c>
      <c r="E104" s="178">
        <f t="shared" si="1"/>
        <v>116.67</v>
      </c>
    </row>
    <row r="105" spans="2:5">
      <c r="B105" s="142" t="s">
        <v>637</v>
      </c>
      <c r="C105" s="177">
        <f>SUM(C106:C107)</f>
        <v>48</v>
      </c>
      <c r="D105" s="177">
        <f>SUM(D106:D107)</f>
        <v>50</v>
      </c>
      <c r="E105" s="178">
        <f t="shared" si="1"/>
        <v>104.17</v>
      </c>
    </row>
    <row r="106" spans="2:5">
      <c r="B106" s="179" t="s">
        <v>638</v>
      </c>
      <c r="C106" s="177">
        <v>31</v>
      </c>
      <c r="D106" s="177">
        <v>32</v>
      </c>
      <c r="E106" s="178">
        <f t="shared" si="1"/>
        <v>103.23</v>
      </c>
    </row>
    <row r="107" spans="2:5">
      <c r="B107" s="179" t="s">
        <v>639</v>
      </c>
      <c r="C107" s="177">
        <v>17</v>
      </c>
      <c r="D107" s="177">
        <v>18</v>
      </c>
      <c r="E107" s="178">
        <f t="shared" si="1"/>
        <v>105.88</v>
      </c>
    </row>
    <row r="108" spans="2:5">
      <c r="B108" s="142" t="s">
        <v>640</v>
      </c>
      <c r="C108" s="177"/>
      <c r="D108" s="177"/>
      <c r="E108" s="178"/>
    </row>
    <row r="109" spans="2:5">
      <c r="B109" s="179" t="s">
        <v>641</v>
      </c>
      <c r="C109" s="177"/>
      <c r="D109" s="177"/>
      <c r="E109" s="178"/>
    </row>
    <row r="110" spans="2:5">
      <c r="B110" s="142" t="s">
        <v>642</v>
      </c>
      <c r="C110" s="177"/>
      <c r="D110" s="177"/>
      <c r="E110" s="178"/>
    </row>
    <row r="111" spans="2:5">
      <c r="B111" s="179" t="s">
        <v>643</v>
      </c>
      <c r="C111" s="177"/>
      <c r="D111" s="177"/>
      <c r="E111" s="178"/>
    </row>
    <row r="112" spans="2:5">
      <c r="B112" s="142" t="s">
        <v>130</v>
      </c>
      <c r="C112" s="177">
        <f>SUM(C113,C117,C119)</f>
        <v>310.0693</v>
      </c>
      <c r="D112" s="177">
        <f>SUM(D113,D117,D119)</f>
        <v>322.0693</v>
      </c>
      <c r="E112" s="178">
        <f t="shared" ref="E112:E175" si="2">ROUND(D112/C112*100,2)</f>
        <v>103.87</v>
      </c>
    </row>
    <row r="113" spans="2:5">
      <c r="B113" s="142" t="s">
        <v>644</v>
      </c>
      <c r="C113" s="177">
        <f>SUM(C114:C116)</f>
        <v>204.0693</v>
      </c>
      <c r="D113" s="177">
        <f>SUM(D114:D116)</f>
        <v>214.0693</v>
      </c>
      <c r="E113" s="178">
        <f t="shared" si="2"/>
        <v>104.9</v>
      </c>
    </row>
    <row r="114" spans="2:5">
      <c r="B114" s="179" t="s">
        <v>582</v>
      </c>
      <c r="C114" s="177">
        <v>142</v>
      </c>
      <c r="D114" s="177">
        <v>150</v>
      </c>
      <c r="E114" s="178">
        <f t="shared" si="2"/>
        <v>105.63</v>
      </c>
    </row>
    <row r="115" spans="2:5">
      <c r="B115" s="179" t="s">
        <v>583</v>
      </c>
      <c r="C115" s="177">
        <v>29.0693</v>
      </c>
      <c r="D115" s="177">
        <v>30.0693</v>
      </c>
      <c r="E115" s="178">
        <f t="shared" si="2"/>
        <v>103.44</v>
      </c>
    </row>
    <row r="116" spans="2:5">
      <c r="B116" s="179" t="s">
        <v>645</v>
      </c>
      <c r="C116" s="177">
        <v>33</v>
      </c>
      <c r="D116" s="177">
        <v>34</v>
      </c>
      <c r="E116" s="178">
        <f t="shared" si="2"/>
        <v>103.03</v>
      </c>
    </row>
    <row r="117" spans="2:5">
      <c r="B117" s="142" t="s">
        <v>646</v>
      </c>
      <c r="C117" s="177">
        <v>1</v>
      </c>
      <c r="D117" s="177">
        <v>2</v>
      </c>
      <c r="E117" s="178">
        <f t="shared" si="2"/>
        <v>200</v>
      </c>
    </row>
    <row r="118" spans="2:5">
      <c r="B118" s="179" t="s">
        <v>647</v>
      </c>
      <c r="C118" s="177">
        <v>1</v>
      </c>
      <c r="D118" s="177">
        <v>2</v>
      </c>
      <c r="E118" s="178">
        <f t="shared" si="2"/>
        <v>200</v>
      </c>
    </row>
    <row r="119" spans="2:5">
      <c r="B119" s="142" t="s">
        <v>648</v>
      </c>
      <c r="C119" s="177">
        <v>105</v>
      </c>
      <c r="D119" s="177">
        <v>106</v>
      </c>
      <c r="E119" s="178">
        <f t="shared" si="2"/>
        <v>100.95</v>
      </c>
    </row>
    <row r="120" spans="2:5">
      <c r="B120" s="179" t="s">
        <v>649</v>
      </c>
      <c r="C120" s="177">
        <v>17</v>
      </c>
      <c r="D120" s="177">
        <v>18</v>
      </c>
      <c r="E120" s="178">
        <f t="shared" si="2"/>
        <v>105.88</v>
      </c>
    </row>
    <row r="121" spans="2:5">
      <c r="B121" s="179" t="s">
        <v>650</v>
      </c>
      <c r="C121" s="177">
        <v>85</v>
      </c>
      <c r="D121" s="177">
        <v>86</v>
      </c>
      <c r="E121" s="178">
        <f t="shared" si="2"/>
        <v>101.18</v>
      </c>
    </row>
    <row r="122" spans="2:5">
      <c r="B122" s="179" t="s">
        <v>651</v>
      </c>
      <c r="C122" s="177">
        <v>3</v>
      </c>
      <c r="D122" s="177">
        <v>4</v>
      </c>
      <c r="E122" s="178">
        <f t="shared" si="2"/>
        <v>133.33</v>
      </c>
    </row>
    <row r="123" spans="2:5">
      <c r="B123" s="142" t="s">
        <v>132</v>
      </c>
      <c r="C123" s="177">
        <f>SUM(C124,C129,C135,C142,C145,C148,C150,C152,C154,C157)</f>
        <v>23700.3915</v>
      </c>
      <c r="D123" s="177">
        <f>SUM(D124,D129,D135,D142,D145,D148,D150,D152,D154,D157)</f>
        <v>24555.3915</v>
      </c>
      <c r="E123" s="178">
        <f t="shared" si="2"/>
        <v>103.61</v>
      </c>
    </row>
    <row r="124" spans="2:5">
      <c r="B124" s="142" t="s">
        <v>652</v>
      </c>
      <c r="C124" s="177">
        <v>331.5298</v>
      </c>
      <c r="D124" s="177">
        <v>332.5298</v>
      </c>
      <c r="E124" s="178">
        <f t="shared" si="2"/>
        <v>100.3</v>
      </c>
    </row>
    <row r="125" spans="2:5">
      <c r="B125" s="179" t="s">
        <v>582</v>
      </c>
      <c r="C125" s="177">
        <v>135.6656</v>
      </c>
      <c r="D125" s="177">
        <v>136.6656</v>
      </c>
      <c r="E125" s="178">
        <f t="shared" si="2"/>
        <v>100.74</v>
      </c>
    </row>
    <row r="126" spans="2:5">
      <c r="B126" s="179" t="s">
        <v>583</v>
      </c>
      <c r="C126" s="177">
        <v>37.92</v>
      </c>
      <c r="D126" s="177">
        <v>38.92</v>
      </c>
      <c r="E126" s="178">
        <f t="shared" si="2"/>
        <v>102.64</v>
      </c>
    </row>
    <row r="127" spans="2:5">
      <c r="B127" s="179" t="s">
        <v>653</v>
      </c>
      <c r="C127" s="177">
        <v>89.9442</v>
      </c>
      <c r="D127" s="177">
        <v>90.9442</v>
      </c>
      <c r="E127" s="178">
        <f t="shared" si="2"/>
        <v>101.11</v>
      </c>
    </row>
    <row r="128" spans="2:5">
      <c r="B128" s="179" t="s">
        <v>654</v>
      </c>
      <c r="C128" s="177">
        <v>71</v>
      </c>
      <c r="D128" s="177">
        <v>72</v>
      </c>
      <c r="E128" s="178">
        <f t="shared" si="2"/>
        <v>101.41</v>
      </c>
    </row>
    <row r="129" spans="2:5">
      <c r="B129" s="142" t="s">
        <v>655</v>
      </c>
      <c r="C129" s="177">
        <v>1047</v>
      </c>
      <c r="D129" s="177">
        <v>1104</v>
      </c>
      <c r="E129" s="178">
        <f t="shared" si="2"/>
        <v>105.44</v>
      </c>
    </row>
    <row r="130" spans="2:5">
      <c r="B130" s="179" t="s">
        <v>582</v>
      </c>
      <c r="C130" s="177">
        <v>330</v>
      </c>
      <c r="D130" s="177">
        <v>331</v>
      </c>
      <c r="E130" s="178">
        <f t="shared" si="2"/>
        <v>100.3</v>
      </c>
    </row>
    <row r="131" spans="2:5">
      <c r="B131" s="179" t="s">
        <v>583</v>
      </c>
      <c r="C131" s="177">
        <v>49</v>
      </c>
      <c r="D131" s="177">
        <v>50</v>
      </c>
      <c r="E131" s="178">
        <f t="shared" si="2"/>
        <v>102.04</v>
      </c>
    </row>
    <row r="132" spans="2:5">
      <c r="B132" s="179" t="s">
        <v>656</v>
      </c>
      <c r="C132" s="177">
        <v>578</v>
      </c>
      <c r="D132" s="177">
        <v>630</v>
      </c>
      <c r="E132" s="178">
        <f t="shared" si="2"/>
        <v>109</v>
      </c>
    </row>
    <row r="133" spans="2:5">
      <c r="B133" s="179" t="s">
        <v>657</v>
      </c>
      <c r="C133" s="177">
        <v>77.9</v>
      </c>
      <c r="D133" s="177">
        <v>78.9</v>
      </c>
      <c r="E133" s="178">
        <f t="shared" si="2"/>
        <v>101.28</v>
      </c>
    </row>
    <row r="134" spans="2:5">
      <c r="B134" s="179" t="s">
        <v>658</v>
      </c>
      <c r="C134" s="177">
        <v>13</v>
      </c>
      <c r="D134" s="177">
        <v>14</v>
      </c>
      <c r="E134" s="178">
        <f t="shared" si="2"/>
        <v>107.69</v>
      </c>
    </row>
    <row r="135" spans="2:5">
      <c r="B135" s="142" t="s">
        <v>659</v>
      </c>
      <c r="C135" s="177">
        <f>SUM(C136:C141)</f>
        <v>1712.2308</v>
      </c>
      <c r="D135" s="177">
        <f>SUM(D136:D141)</f>
        <v>1749.2308</v>
      </c>
      <c r="E135" s="178">
        <f t="shared" si="2"/>
        <v>102.16</v>
      </c>
    </row>
    <row r="136" spans="2:5">
      <c r="B136" s="179" t="s">
        <v>660</v>
      </c>
      <c r="C136" s="177">
        <v>770</v>
      </c>
      <c r="D136" s="177">
        <v>802</v>
      </c>
      <c r="E136" s="178">
        <f t="shared" si="2"/>
        <v>104.16</v>
      </c>
    </row>
    <row r="137" spans="2:5">
      <c r="B137" s="179" t="s">
        <v>661</v>
      </c>
      <c r="C137" s="177">
        <v>72.9915</v>
      </c>
      <c r="D137" s="177">
        <v>73.9915</v>
      </c>
      <c r="E137" s="178">
        <f t="shared" si="2"/>
        <v>101.37</v>
      </c>
    </row>
    <row r="138" spans="2:5">
      <c r="B138" s="179" t="s">
        <v>662</v>
      </c>
      <c r="C138" s="177">
        <v>246.6154</v>
      </c>
      <c r="D138" s="177">
        <v>247.6154</v>
      </c>
      <c r="E138" s="178">
        <f t="shared" si="2"/>
        <v>100.41</v>
      </c>
    </row>
    <row r="139" spans="2:5">
      <c r="B139" s="179" t="s">
        <v>663</v>
      </c>
      <c r="C139" s="177">
        <v>91.0739</v>
      </c>
      <c r="D139" s="177">
        <v>92.0739</v>
      </c>
      <c r="E139" s="178">
        <f t="shared" si="2"/>
        <v>101.1</v>
      </c>
    </row>
    <row r="140" spans="2:5">
      <c r="B140" s="179" t="s">
        <v>664</v>
      </c>
      <c r="C140" s="177">
        <v>81.55</v>
      </c>
      <c r="D140" s="177">
        <v>82.55</v>
      </c>
      <c r="E140" s="178">
        <f t="shared" si="2"/>
        <v>101.23</v>
      </c>
    </row>
    <row r="141" spans="2:5">
      <c r="B141" s="179" t="s">
        <v>665</v>
      </c>
      <c r="C141" s="177">
        <v>450</v>
      </c>
      <c r="D141" s="177">
        <v>451</v>
      </c>
      <c r="E141" s="178">
        <f t="shared" si="2"/>
        <v>100.22</v>
      </c>
    </row>
    <row r="142" spans="2:5">
      <c r="B142" s="142" t="s">
        <v>666</v>
      </c>
      <c r="C142" s="177">
        <v>257.9869</v>
      </c>
      <c r="D142" s="177">
        <v>258.9869</v>
      </c>
      <c r="E142" s="178">
        <f t="shared" si="2"/>
        <v>100.39</v>
      </c>
    </row>
    <row r="143" spans="2:5">
      <c r="B143" s="179" t="s">
        <v>667</v>
      </c>
      <c r="C143" s="177">
        <v>88.5</v>
      </c>
      <c r="D143" s="177">
        <v>89.5</v>
      </c>
      <c r="E143" s="178">
        <f t="shared" si="2"/>
        <v>101.13</v>
      </c>
    </row>
    <row r="144" spans="2:5">
      <c r="B144" s="179" t="s">
        <v>668</v>
      </c>
      <c r="C144" s="177">
        <v>170.4869</v>
      </c>
      <c r="D144" s="177">
        <v>171.4869</v>
      </c>
      <c r="E144" s="178">
        <f t="shared" si="2"/>
        <v>100.59</v>
      </c>
    </row>
    <row r="145" spans="2:5">
      <c r="B145" s="142" t="s">
        <v>669</v>
      </c>
      <c r="C145" s="177">
        <v>1077</v>
      </c>
      <c r="D145" s="177">
        <v>1158</v>
      </c>
      <c r="E145" s="178">
        <f t="shared" si="2"/>
        <v>107.52</v>
      </c>
    </row>
    <row r="146" spans="2:5">
      <c r="B146" s="179" t="s">
        <v>670</v>
      </c>
      <c r="C146" s="177">
        <v>921</v>
      </c>
      <c r="D146" s="177">
        <v>1001</v>
      </c>
      <c r="E146" s="178">
        <f t="shared" si="2"/>
        <v>108.69</v>
      </c>
    </row>
    <row r="147" spans="2:5">
      <c r="B147" s="179" t="s">
        <v>671</v>
      </c>
      <c r="C147" s="177">
        <v>155.7075</v>
      </c>
      <c r="D147" s="177">
        <v>156.7075</v>
      </c>
      <c r="E147" s="178">
        <f t="shared" si="2"/>
        <v>100.64</v>
      </c>
    </row>
    <row r="148" spans="2:5">
      <c r="B148" s="142" t="s">
        <v>672</v>
      </c>
      <c r="C148" s="177">
        <v>61</v>
      </c>
      <c r="D148" s="177">
        <v>62</v>
      </c>
      <c r="E148" s="178">
        <f t="shared" si="2"/>
        <v>101.64</v>
      </c>
    </row>
    <row r="149" spans="2:5">
      <c r="B149" s="179" t="s">
        <v>673</v>
      </c>
      <c r="C149" s="177">
        <v>61</v>
      </c>
      <c r="D149" s="177">
        <v>62</v>
      </c>
      <c r="E149" s="178">
        <f t="shared" si="2"/>
        <v>101.64</v>
      </c>
    </row>
    <row r="150" spans="2:5">
      <c r="B150" s="142" t="s">
        <v>674</v>
      </c>
      <c r="C150" s="177">
        <v>333.76</v>
      </c>
      <c r="D150" s="177">
        <v>334.76</v>
      </c>
      <c r="E150" s="178">
        <f t="shared" si="2"/>
        <v>100.3</v>
      </c>
    </row>
    <row r="151" spans="2:5">
      <c r="B151" s="179" t="s">
        <v>675</v>
      </c>
      <c r="C151" s="177">
        <v>333.76</v>
      </c>
      <c r="D151" s="177">
        <v>334.76</v>
      </c>
      <c r="E151" s="178">
        <f t="shared" si="2"/>
        <v>100.3</v>
      </c>
    </row>
    <row r="152" spans="2:5">
      <c r="B152" s="142" t="s">
        <v>676</v>
      </c>
      <c r="C152" s="177">
        <v>34</v>
      </c>
      <c r="D152" s="177">
        <v>35</v>
      </c>
      <c r="E152" s="178">
        <f t="shared" si="2"/>
        <v>102.94</v>
      </c>
    </row>
    <row r="153" spans="2:5">
      <c r="B153" s="179" t="s">
        <v>677</v>
      </c>
      <c r="C153" s="177">
        <v>34</v>
      </c>
      <c r="D153" s="177">
        <v>35</v>
      </c>
      <c r="E153" s="178">
        <f t="shared" si="2"/>
        <v>102.94</v>
      </c>
    </row>
    <row r="154" spans="2:5">
      <c r="B154" s="142" t="s">
        <v>678</v>
      </c>
      <c r="C154" s="177">
        <f>SUM(C155:C156)</f>
        <v>18702</v>
      </c>
      <c r="D154" s="177">
        <f>SUM(D155:D156)</f>
        <v>19376</v>
      </c>
      <c r="E154" s="178">
        <f t="shared" si="2"/>
        <v>103.6</v>
      </c>
    </row>
    <row r="155" spans="2:5">
      <c r="B155" s="179" t="s">
        <v>679</v>
      </c>
      <c r="C155" s="177">
        <v>15201</v>
      </c>
      <c r="D155" s="177">
        <v>15874</v>
      </c>
      <c r="E155" s="178">
        <f t="shared" si="2"/>
        <v>104.43</v>
      </c>
    </row>
    <row r="156" spans="2:5">
      <c r="B156" s="179" t="s">
        <v>680</v>
      </c>
      <c r="C156" s="177">
        <v>3501</v>
      </c>
      <c r="D156" s="177">
        <v>3502</v>
      </c>
      <c r="E156" s="178">
        <f t="shared" si="2"/>
        <v>100.03</v>
      </c>
    </row>
    <row r="157" spans="2:5">
      <c r="B157" s="142" t="s">
        <v>681</v>
      </c>
      <c r="C157" s="177">
        <v>143.884</v>
      </c>
      <c r="D157" s="177">
        <v>144.884</v>
      </c>
      <c r="E157" s="178">
        <f t="shared" si="2"/>
        <v>100.7</v>
      </c>
    </row>
    <row r="158" spans="2:5">
      <c r="B158" s="179" t="s">
        <v>682</v>
      </c>
      <c r="C158" s="177">
        <v>143.884</v>
      </c>
      <c r="D158" s="177">
        <v>144.884</v>
      </c>
      <c r="E158" s="178">
        <f t="shared" si="2"/>
        <v>100.7</v>
      </c>
    </row>
    <row r="159" spans="2:5">
      <c r="B159" s="142" t="s">
        <v>134</v>
      </c>
      <c r="C159" s="177">
        <f>SUM(C160,C163,C166,C171,C173,C176,C180,C182,C184)</f>
        <v>12500.356377</v>
      </c>
      <c r="D159" s="177">
        <f>SUM(D160,D163,D166,D171,D173,D176,D180,D182,D184)</f>
        <v>12914.736229</v>
      </c>
      <c r="E159" s="178">
        <f t="shared" si="2"/>
        <v>103.31</v>
      </c>
    </row>
    <row r="160" spans="2:5">
      <c r="B160" s="142" t="s">
        <v>683</v>
      </c>
      <c r="C160" s="177">
        <f>SUM(C161:C162)</f>
        <v>1186.656229</v>
      </c>
      <c r="D160" s="177">
        <f>SUM(D161:D162)</f>
        <v>1233.656229</v>
      </c>
      <c r="E160" s="178">
        <f t="shared" si="2"/>
        <v>103.96</v>
      </c>
    </row>
    <row r="161" spans="2:5">
      <c r="B161" s="179" t="s">
        <v>582</v>
      </c>
      <c r="C161" s="177">
        <v>302.656229</v>
      </c>
      <c r="D161" s="177">
        <v>303.656229</v>
      </c>
      <c r="E161" s="178">
        <f t="shared" si="2"/>
        <v>100.33</v>
      </c>
    </row>
    <row r="162" spans="2:5">
      <c r="B162" s="179" t="s">
        <v>583</v>
      </c>
      <c r="C162" s="177">
        <v>884</v>
      </c>
      <c r="D162" s="177">
        <v>930</v>
      </c>
      <c r="E162" s="178">
        <f t="shared" si="2"/>
        <v>105.2</v>
      </c>
    </row>
    <row r="163" spans="2:5">
      <c r="B163" s="142" t="s">
        <v>684</v>
      </c>
      <c r="C163" s="177">
        <v>370</v>
      </c>
      <c r="D163" s="177">
        <v>371</v>
      </c>
      <c r="E163" s="178">
        <f t="shared" si="2"/>
        <v>100.27</v>
      </c>
    </row>
    <row r="164" spans="2:5">
      <c r="B164" s="179" t="s">
        <v>685</v>
      </c>
      <c r="C164" s="177">
        <v>121.24</v>
      </c>
      <c r="D164" s="177">
        <v>122.24</v>
      </c>
      <c r="E164" s="178">
        <f t="shared" si="2"/>
        <v>100.82</v>
      </c>
    </row>
    <row r="165" spans="2:5">
      <c r="B165" s="179" t="s">
        <v>686</v>
      </c>
      <c r="C165" s="177">
        <v>249.76</v>
      </c>
      <c r="D165" s="177">
        <v>250.76</v>
      </c>
      <c r="E165" s="178">
        <f t="shared" si="2"/>
        <v>100.4</v>
      </c>
    </row>
    <row r="166" spans="2:5">
      <c r="B166" s="142" t="s">
        <v>687</v>
      </c>
      <c r="C166" s="177">
        <v>2503</v>
      </c>
      <c r="D166" s="177">
        <v>2634</v>
      </c>
      <c r="E166" s="178">
        <f t="shared" si="2"/>
        <v>105.23</v>
      </c>
    </row>
    <row r="167" spans="2:5">
      <c r="B167" s="179" t="s">
        <v>688</v>
      </c>
      <c r="C167" s="177">
        <v>150.200024</v>
      </c>
      <c r="D167" s="177">
        <v>151.200024</v>
      </c>
      <c r="E167" s="178">
        <f t="shared" si="2"/>
        <v>100.67</v>
      </c>
    </row>
    <row r="168" spans="2:5">
      <c r="B168" s="179" t="s">
        <v>689</v>
      </c>
      <c r="C168" s="177">
        <v>2200</v>
      </c>
      <c r="D168" s="177">
        <v>2321</v>
      </c>
      <c r="E168" s="178">
        <f t="shared" si="2"/>
        <v>105.5</v>
      </c>
    </row>
    <row r="169" spans="2:5">
      <c r="B169" s="179" t="s">
        <v>690</v>
      </c>
      <c r="C169" s="177">
        <v>88.3</v>
      </c>
      <c r="D169" s="177">
        <v>96</v>
      </c>
      <c r="E169" s="178">
        <f t="shared" si="2"/>
        <v>108.72</v>
      </c>
    </row>
    <row r="170" spans="2:5">
      <c r="B170" s="179" t="s">
        <v>691</v>
      </c>
      <c r="C170" s="177">
        <v>64.21</v>
      </c>
      <c r="D170" s="177">
        <v>65.21</v>
      </c>
      <c r="E170" s="178">
        <f t="shared" si="2"/>
        <v>101.56</v>
      </c>
    </row>
    <row r="171" spans="2:5">
      <c r="B171" s="142" t="s">
        <v>692</v>
      </c>
      <c r="C171" s="177">
        <v>21</v>
      </c>
      <c r="D171" s="177">
        <v>22</v>
      </c>
      <c r="E171" s="178">
        <f t="shared" si="2"/>
        <v>104.76</v>
      </c>
    </row>
    <row r="172" spans="2:5">
      <c r="B172" s="179" t="s">
        <v>693</v>
      </c>
      <c r="C172" s="177">
        <v>21</v>
      </c>
      <c r="D172" s="177">
        <v>22</v>
      </c>
      <c r="E172" s="178">
        <f t="shared" si="2"/>
        <v>104.76</v>
      </c>
    </row>
    <row r="173" spans="2:5">
      <c r="B173" s="142" t="s">
        <v>694</v>
      </c>
      <c r="C173" s="177">
        <v>372</v>
      </c>
      <c r="D173" s="177">
        <v>388</v>
      </c>
      <c r="E173" s="178">
        <f t="shared" si="2"/>
        <v>104.3</v>
      </c>
    </row>
    <row r="174" spans="2:5">
      <c r="B174" s="179" t="s">
        <v>695</v>
      </c>
      <c r="C174" s="177">
        <v>326</v>
      </c>
      <c r="D174" s="177">
        <v>342</v>
      </c>
      <c r="E174" s="178">
        <f t="shared" si="2"/>
        <v>104.91</v>
      </c>
    </row>
    <row r="175" spans="2:5">
      <c r="B175" s="179" t="s">
        <v>696</v>
      </c>
      <c r="C175" s="177">
        <v>45.59</v>
      </c>
      <c r="D175" s="177">
        <v>46.59</v>
      </c>
      <c r="E175" s="178">
        <f t="shared" si="2"/>
        <v>102.19</v>
      </c>
    </row>
    <row r="176" spans="2:5">
      <c r="B176" s="142" t="s">
        <v>697</v>
      </c>
      <c r="C176" s="177">
        <v>582.620148</v>
      </c>
      <c r="D176" s="177">
        <v>599</v>
      </c>
      <c r="E176" s="178">
        <f t="shared" ref="E176:E188" si="3">ROUND(D176/C176*100,2)</f>
        <v>102.81</v>
      </c>
    </row>
    <row r="177" spans="2:5">
      <c r="B177" s="179" t="s">
        <v>582</v>
      </c>
      <c r="C177" s="177">
        <v>497.320148</v>
      </c>
      <c r="D177" s="177">
        <v>510</v>
      </c>
      <c r="E177" s="178">
        <f t="shared" si="3"/>
        <v>102.55</v>
      </c>
    </row>
    <row r="178" spans="2:5">
      <c r="B178" s="179" t="s">
        <v>583</v>
      </c>
      <c r="C178" s="177">
        <v>41.3</v>
      </c>
      <c r="D178" s="177">
        <v>42.3</v>
      </c>
      <c r="E178" s="178">
        <f t="shared" si="3"/>
        <v>102.42</v>
      </c>
    </row>
    <row r="179" spans="2:5">
      <c r="B179" s="179" t="s">
        <v>698</v>
      </c>
      <c r="C179" s="177">
        <v>46</v>
      </c>
      <c r="D179" s="177">
        <v>47</v>
      </c>
      <c r="E179" s="178">
        <f t="shared" si="3"/>
        <v>102.17</v>
      </c>
    </row>
    <row r="180" spans="2:5">
      <c r="B180" s="142" t="s">
        <v>699</v>
      </c>
      <c r="C180" s="177">
        <v>7351</v>
      </c>
      <c r="D180" s="177">
        <v>7551</v>
      </c>
      <c r="E180" s="178">
        <f t="shared" si="3"/>
        <v>102.72</v>
      </c>
    </row>
    <row r="181" spans="2:5">
      <c r="B181" s="179" t="s">
        <v>700</v>
      </c>
      <c r="C181" s="177">
        <v>7351</v>
      </c>
      <c r="D181" s="177">
        <v>7551</v>
      </c>
      <c r="E181" s="178">
        <f t="shared" si="3"/>
        <v>102.72</v>
      </c>
    </row>
    <row r="182" spans="2:5">
      <c r="B182" s="142" t="s">
        <v>701</v>
      </c>
      <c r="C182" s="177">
        <v>51.08</v>
      </c>
      <c r="D182" s="177">
        <v>52.08</v>
      </c>
      <c r="E182" s="178">
        <f t="shared" si="3"/>
        <v>101.96</v>
      </c>
    </row>
    <row r="183" spans="2:5">
      <c r="B183" s="179" t="s">
        <v>702</v>
      </c>
      <c r="C183" s="177">
        <v>51.08</v>
      </c>
      <c r="D183" s="177">
        <v>52.08</v>
      </c>
      <c r="E183" s="178">
        <f t="shared" si="3"/>
        <v>101.96</v>
      </c>
    </row>
    <row r="184" spans="2:5">
      <c r="B184" s="142" t="s">
        <v>703</v>
      </c>
      <c r="C184" s="177">
        <v>63</v>
      </c>
      <c r="D184" s="177">
        <v>64</v>
      </c>
      <c r="E184" s="178">
        <f t="shared" si="3"/>
        <v>101.59</v>
      </c>
    </row>
    <row r="185" spans="2:5">
      <c r="B185" s="179" t="s">
        <v>704</v>
      </c>
      <c r="C185" s="177">
        <v>63</v>
      </c>
      <c r="D185" s="177">
        <v>64</v>
      </c>
      <c r="E185" s="178">
        <f t="shared" si="3"/>
        <v>101.59</v>
      </c>
    </row>
    <row r="186" spans="2:5">
      <c r="B186" s="142" t="s">
        <v>136</v>
      </c>
      <c r="C186" s="177">
        <f>SUM(C187,C189,C191,C193,C195)</f>
        <v>340.48</v>
      </c>
      <c r="D186" s="177">
        <f>SUM(D187,D189,D191,D193,D195)</f>
        <v>350.48</v>
      </c>
      <c r="E186" s="178">
        <f t="shared" si="3"/>
        <v>102.94</v>
      </c>
    </row>
    <row r="187" spans="2:5">
      <c r="B187" s="142" t="s">
        <v>705</v>
      </c>
      <c r="C187" s="177">
        <v>93</v>
      </c>
      <c r="D187" s="177">
        <v>94</v>
      </c>
      <c r="E187" s="178">
        <f t="shared" si="3"/>
        <v>101.08</v>
      </c>
    </row>
    <row r="188" spans="2:5">
      <c r="B188" s="179" t="s">
        <v>706</v>
      </c>
      <c r="C188" s="177">
        <v>93</v>
      </c>
      <c r="D188" s="177">
        <v>94</v>
      </c>
      <c r="E188" s="178">
        <f t="shared" si="3"/>
        <v>101.08</v>
      </c>
    </row>
    <row r="189" spans="2:5">
      <c r="B189" s="142" t="s">
        <v>707</v>
      </c>
      <c r="C189" s="177"/>
      <c r="D189" s="177"/>
      <c r="E189" s="178"/>
    </row>
    <row r="190" spans="2:5">
      <c r="B190" s="179" t="s">
        <v>708</v>
      </c>
      <c r="C190" s="177"/>
      <c r="D190" s="177"/>
      <c r="E190" s="178"/>
    </row>
    <row r="191" spans="2:5">
      <c r="B191" s="142" t="s">
        <v>709</v>
      </c>
      <c r="C191" s="177">
        <v>39.48</v>
      </c>
      <c r="D191" s="177">
        <v>40.48</v>
      </c>
      <c r="E191" s="178">
        <f t="shared" ref="E191:E235" si="4">ROUND(D191/C191*100,2)</f>
        <v>102.53</v>
      </c>
    </row>
    <row r="192" spans="2:5">
      <c r="B192" s="179" t="s">
        <v>710</v>
      </c>
      <c r="C192" s="177">
        <v>39.48</v>
      </c>
      <c r="D192" s="177">
        <v>40.48</v>
      </c>
      <c r="E192" s="178">
        <f t="shared" si="4"/>
        <v>102.53</v>
      </c>
    </row>
    <row r="193" spans="2:5">
      <c r="B193" s="142" t="s">
        <v>711</v>
      </c>
      <c r="C193" s="177">
        <v>108</v>
      </c>
      <c r="D193" s="177">
        <v>111</v>
      </c>
      <c r="E193" s="178">
        <f t="shared" si="4"/>
        <v>102.78</v>
      </c>
    </row>
    <row r="194" spans="2:5">
      <c r="B194" s="179" t="s">
        <v>712</v>
      </c>
      <c r="C194" s="177">
        <v>108</v>
      </c>
      <c r="D194" s="177">
        <v>111</v>
      </c>
      <c r="E194" s="178">
        <f t="shared" si="4"/>
        <v>102.78</v>
      </c>
    </row>
    <row r="195" spans="2:5">
      <c r="B195" s="142" t="s">
        <v>713</v>
      </c>
      <c r="C195" s="177">
        <v>100</v>
      </c>
      <c r="D195" s="177">
        <v>105</v>
      </c>
      <c r="E195" s="178">
        <f t="shared" si="4"/>
        <v>105</v>
      </c>
    </row>
    <row r="196" spans="2:5">
      <c r="B196" s="179" t="s">
        <v>714</v>
      </c>
      <c r="C196" s="177">
        <v>100</v>
      </c>
      <c r="D196" s="177">
        <v>105</v>
      </c>
      <c r="E196" s="178">
        <f t="shared" si="4"/>
        <v>105</v>
      </c>
    </row>
    <row r="197" spans="2:5">
      <c r="B197" s="142" t="s">
        <v>138</v>
      </c>
      <c r="C197" s="177">
        <f>SUM(C198,C202,C204)</f>
        <v>690</v>
      </c>
      <c r="D197" s="177">
        <f>SUM(D198,D202,D204)</f>
        <v>710</v>
      </c>
      <c r="E197" s="178">
        <f t="shared" si="4"/>
        <v>102.9</v>
      </c>
    </row>
    <row r="198" spans="2:5">
      <c r="B198" s="142" t="s">
        <v>715</v>
      </c>
      <c r="C198" s="177">
        <f>SUM(C199:C201)</f>
        <v>613</v>
      </c>
      <c r="D198" s="177">
        <f>SUM(D199:D201)</f>
        <v>628</v>
      </c>
      <c r="E198" s="178">
        <f t="shared" si="4"/>
        <v>102.45</v>
      </c>
    </row>
    <row r="199" spans="2:5">
      <c r="B199" s="179" t="s">
        <v>582</v>
      </c>
      <c r="C199" s="177">
        <v>471</v>
      </c>
      <c r="D199" s="177">
        <v>480</v>
      </c>
      <c r="E199" s="178">
        <f t="shared" si="4"/>
        <v>101.91</v>
      </c>
    </row>
    <row r="200" spans="2:5">
      <c r="B200" s="179" t="s">
        <v>583</v>
      </c>
      <c r="C200" s="177">
        <v>51</v>
      </c>
      <c r="D200" s="177">
        <v>52</v>
      </c>
      <c r="E200" s="178">
        <f t="shared" si="4"/>
        <v>101.96</v>
      </c>
    </row>
    <row r="201" spans="2:5">
      <c r="B201" s="179" t="s">
        <v>716</v>
      </c>
      <c r="C201" s="177">
        <v>91</v>
      </c>
      <c r="D201" s="177">
        <v>96</v>
      </c>
      <c r="E201" s="178">
        <f t="shared" si="4"/>
        <v>105.49</v>
      </c>
    </row>
    <row r="202" spans="2:5">
      <c r="B202" s="142" t="s">
        <v>717</v>
      </c>
      <c r="C202" s="177">
        <v>1</v>
      </c>
      <c r="D202" s="177">
        <v>2</v>
      </c>
      <c r="E202" s="178">
        <f t="shared" si="4"/>
        <v>200</v>
      </c>
    </row>
    <row r="203" spans="2:5">
      <c r="B203" s="179" t="s">
        <v>718</v>
      </c>
      <c r="C203" s="177">
        <v>1</v>
      </c>
      <c r="D203" s="177">
        <v>2</v>
      </c>
      <c r="E203" s="178">
        <f t="shared" si="4"/>
        <v>200</v>
      </c>
    </row>
    <row r="204" spans="2:5">
      <c r="B204" s="142" t="s">
        <v>719</v>
      </c>
      <c r="C204" s="177">
        <v>76</v>
      </c>
      <c r="D204" s="177">
        <v>80</v>
      </c>
      <c r="E204" s="178">
        <f t="shared" si="4"/>
        <v>105.26</v>
      </c>
    </row>
    <row r="205" spans="2:5">
      <c r="B205" s="179" t="s">
        <v>720</v>
      </c>
      <c r="C205" s="177">
        <v>76</v>
      </c>
      <c r="D205" s="177">
        <v>80</v>
      </c>
      <c r="E205" s="178">
        <f t="shared" si="4"/>
        <v>105.26</v>
      </c>
    </row>
    <row r="206" spans="2:5">
      <c r="B206" s="142" t="s">
        <v>140</v>
      </c>
      <c r="C206" s="177">
        <f>SUM(C207,C219,C222,C230,C232,C235,C239,C242)</f>
        <v>6620.370389</v>
      </c>
      <c r="D206" s="177">
        <f>SUM(D207,D219,D222,D230,D232,D235,D239,D242)</f>
        <v>6799.58</v>
      </c>
      <c r="E206" s="178">
        <f t="shared" si="4"/>
        <v>102.71</v>
      </c>
    </row>
    <row r="207" spans="2:5">
      <c r="B207" s="142" t="s">
        <v>721</v>
      </c>
      <c r="C207" s="177">
        <f>SUM(C208:C218)</f>
        <v>1096.2</v>
      </c>
      <c r="D207" s="177">
        <f>SUM(D208:D218)</f>
        <v>1122.2</v>
      </c>
      <c r="E207" s="178">
        <f t="shared" si="4"/>
        <v>102.37</v>
      </c>
    </row>
    <row r="208" spans="2:5">
      <c r="B208" s="179" t="s">
        <v>582</v>
      </c>
      <c r="C208" s="177">
        <v>334</v>
      </c>
      <c r="D208" s="177">
        <v>350</v>
      </c>
      <c r="E208" s="178">
        <f t="shared" si="4"/>
        <v>104.79</v>
      </c>
    </row>
    <row r="209" spans="2:5">
      <c r="B209" s="179" t="s">
        <v>583</v>
      </c>
      <c r="C209" s="177">
        <v>48.5</v>
      </c>
      <c r="D209" s="177">
        <v>49.5</v>
      </c>
      <c r="E209" s="178">
        <f t="shared" si="4"/>
        <v>102.06</v>
      </c>
    </row>
    <row r="210" spans="2:5">
      <c r="B210" s="179" t="s">
        <v>722</v>
      </c>
      <c r="C210" s="177">
        <v>72.4</v>
      </c>
      <c r="D210" s="177">
        <v>73.4</v>
      </c>
      <c r="E210" s="178">
        <f t="shared" si="4"/>
        <v>101.38</v>
      </c>
    </row>
    <row r="211" spans="2:5">
      <c r="B211" s="179" t="s">
        <v>723</v>
      </c>
      <c r="C211" s="177">
        <v>25</v>
      </c>
      <c r="D211" s="177">
        <v>26</v>
      </c>
      <c r="E211" s="178">
        <f t="shared" si="4"/>
        <v>104</v>
      </c>
    </row>
    <row r="212" spans="2:5">
      <c r="B212" s="179" t="s">
        <v>724</v>
      </c>
      <c r="C212" s="177">
        <v>117</v>
      </c>
      <c r="D212" s="177">
        <v>118</v>
      </c>
      <c r="E212" s="178">
        <f t="shared" si="4"/>
        <v>100.85</v>
      </c>
    </row>
    <row r="213" spans="2:5">
      <c r="B213" s="179" t="s">
        <v>725</v>
      </c>
      <c r="C213" s="177">
        <v>34</v>
      </c>
      <c r="D213" s="177">
        <v>35</v>
      </c>
      <c r="E213" s="178">
        <f t="shared" si="4"/>
        <v>102.94</v>
      </c>
    </row>
    <row r="214" spans="2:5">
      <c r="B214" s="179" t="s">
        <v>726</v>
      </c>
      <c r="C214" s="177">
        <v>100</v>
      </c>
      <c r="D214" s="177">
        <v>101</v>
      </c>
      <c r="E214" s="178">
        <f t="shared" si="4"/>
        <v>101</v>
      </c>
    </row>
    <row r="215" spans="2:5">
      <c r="B215" s="179" t="s">
        <v>727</v>
      </c>
      <c r="C215" s="177">
        <v>236</v>
      </c>
      <c r="D215" s="177">
        <v>237</v>
      </c>
      <c r="E215" s="178">
        <f t="shared" si="4"/>
        <v>100.42</v>
      </c>
    </row>
    <row r="216" spans="2:5">
      <c r="B216" s="179" t="s">
        <v>728</v>
      </c>
      <c r="C216" s="177">
        <v>81</v>
      </c>
      <c r="D216" s="177">
        <v>82</v>
      </c>
      <c r="E216" s="178">
        <f t="shared" si="4"/>
        <v>101.23</v>
      </c>
    </row>
    <row r="217" spans="2:5">
      <c r="B217" s="179" t="s">
        <v>729</v>
      </c>
      <c r="C217" s="177">
        <v>22</v>
      </c>
      <c r="D217" s="177">
        <v>23</v>
      </c>
      <c r="E217" s="178">
        <f t="shared" si="4"/>
        <v>104.55</v>
      </c>
    </row>
    <row r="218" spans="2:5">
      <c r="B218" s="179" t="s">
        <v>730</v>
      </c>
      <c r="C218" s="177">
        <v>26.3</v>
      </c>
      <c r="D218" s="177">
        <v>27.3</v>
      </c>
      <c r="E218" s="178">
        <f t="shared" si="4"/>
        <v>103.8</v>
      </c>
    </row>
    <row r="219" spans="2:5">
      <c r="B219" s="142" t="s">
        <v>731</v>
      </c>
      <c r="C219" s="177">
        <v>176.38</v>
      </c>
      <c r="D219" s="177">
        <v>177.38</v>
      </c>
      <c r="E219" s="178">
        <f t="shared" si="4"/>
        <v>100.57</v>
      </c>
    </row>
    <row r="220" spans="2:5">
      <c r="B220" s="179" t="s">
        <v>732</v>
      </c>
      <c r="C220" s="177">
        <v>80.61</v>
      </c>
      <c r="D220" s="177">
        <v>81.61</v>
      </c>
      <c r="E220" s="178">
        <f t="shared" si="4"/>
        <v>101.24</v>
      </c>
    </row>
    <row r="221" spans="2:5">
      <c r="B221" s="179" t="s">
        <v>733</v>
      </c>
      <c r="C221" s="177">
        <v>96.77</v>
      </c>
      <c r="D221" s="177">
        <v>97.77</v>
      </c>
      <c r="E221" s="178">
        <f t="shared" si="4"/>
        <v>101.03</v>
      </c>
    </row>
    <row r="222" spans="2:5">
      <c r="B222" s="142" t="s">
        <v>734</v>
      </c>
      <c r="C222" s="177">
        <v>959.640389</v>
      </c>
      <c r="D222" s="177">
        <v>1026</v>
      </c>
      <c r="E222" s="178">
        <f t="shared" si="4"/>
        <v>106.92</v>
      </c>
    </row>
    <row r="223" spans="2:5">
      <c r="B223" s="179" t="s">
        <v>582</v>
      </c>
      <c r="C223" s="177">
        <v>296.075389</v>
      </c>
      <c r="D223" s="177">
        <v>350</v>
      </c>
      <c r="E223" s="178">
        <f t="shared" si="4"/>
        <v>118.21</v>
      </c>
    </row>
    <row r="224" spans="2:5">
      <c r="B224" s="179" t="s">
        <v>583</v>
      </c>
      <c r="C224" s="177">
        <v>75.805</v>
      </c>
      <c r="D224" s="177">
        <v>76.805</v>
      </c>
      <c r="E224" s="178">
        <f t="shared" si="4"/>
        <v>101.32</v>
      </c>
    </row>
    <row r="225" spans="2:5">
      <c r="B225" s="179" t="s">
        <v>735</v>
      </c>
      <c r="C225" s="177">
        <v>73.25</v>
      </c>
      <c r="D225" s="177">
        <v>74.25</v>
      </c>
      <c r="E225" s="178">
        <f t="shared" si="4"/>
        <v>101.37</v>
      </c>
    </row>
    <row r="226" spans="2:5">
      <c r="B226" s="179" t="s">
        <v>736</v>
      </c>
      <c r="C226" s="177">
        <v>11</v>
      </c>
      <c r="D226" s="177">
        <v>12</v>
      </c>
      <c r="E226" s="178">
        <f t="shared" si="4"/>
        <v>109.09</v>
      </c>
    </row>
    <row r="227" spans="2:5">
      <c r="B227" s="179" t="s">
        <v>737</v>
      </c>
      <c r="C227" s="177">
        <v>176</v>
      </c>
      <c r="D227" s="177">
        <v>177</v>
      </c>
      <c r="E227" s="178">
        <f t="shared" si="4"/>
        <v>100.57</v>
      </c>
    </row>
    <row r="228" spans="2:5">
      <c r="B228" s="179" t="s">
        <v>738</v>
      </c>
      <c r="C228" s="177">
        <v>196</v>
      </c>
      <c r="D228" s="177">
        <v>197</v>
      </c>
      <c r="E228" s="178">
        <f t="shared" si="4"/>
        <v>100.51</v>
      </c>
    </row>
    <row r="229" spans="2:5">
      <c r="B229" s="179" t="s">
        <v>739</v>
      </c>
      <c r="C229" s="177">
        <v>137.51</v>
      </c>
      <c r="D229" s="177">
        <v>138.51</v>
      </c>
      <c r="E229" s="178">
        <f t="shared" si="4"/>
        <v>100.73</v>
      </c>
    </row>
    <row r="230" spans="2:5">
      <c r="B230" s="142" t="s">
        <v>740</v>
      </c>
      <c r="C230" s="177">
        <f>SUM(C231)</f>
        <v>3567</v>
      </c>
      <c r="D230" s="177">
        <f>SUM(D231)</f>
        <v>3600</v>
      </c>
      <c r="E230" s="178">
        <f t="shared" si="4"/>
        <v>100.93</v>
      </c>
    </row>
    <row r="231" spans="2:5">
      <c r="B231" s="179" t="s">
        <v>741</v>
      </c>
      <c r="C231" s="177">
        <v>3567</v>
      </c>
      <c r="D231" s="177">
        <v>3600</v>
      </c>
      <c r="E231" s="178">
        <f t="shared" si="4"/>
        <v>100.93</v>
      </c>
    </row>
    <row r="232" spans="2:5">
      <c r="B232" s="142" t="s">
        <v>742</v>
      </c>
      <c r="C232" s="177">
        <v>689</v>
      </c>
      <c r="D232" s="177">
        <v>726</v>
      </c>
      <c r="E232" s="178">
        <f t="shared" si="4"/>
        <v>105.37</v>
      </c>
    </row>
    <row r="233" spans="2:5">
      <c r="B233" s="179" t="s">
        <v>743</v>
      </c>
      <c r="C233" s="177">
        <v>9</v>
      </c>
      <c r="D233" s="177">
        <v>10</v>
      </c>
      <c r="E233" s="178">
        <f t="shared" si="4"/>
        <v>111.11</v>
      </c>
    </row>
    <row r="234" spans="2:5">
      <c r="B234" s="179" t="s">
        <v>744</v>
      </c>
      <c r="C234" s="177">
        <v>680</v>
      </c>
      <c r="D234" s="177">
        <v>716</v>
      </c>
      <c r="E234" s="178">
        <f t="shared" si="4"/>
        <v>105.29</v>
      </c>
    </row>
    <row r="235" spans="2:5">
      <c r="B235" s="142" t="s">
        <v>745</v>
      </c>
      <c r="C235" s="177">
        <v>1</v>
      </c>
      <c r="D235" s="177">
        <v>2</v>
      </c>
      <c r="E235" s="178">
        <f t="shared" si="4"/>
        <v>200</v>
      </c>
    </row>
    <row r="236" spans="2:5">
      <c r="B236" s="179" t="s">
        <v>746</v>
      </c>
      <c r="C236" s="177"/>
      <c r="D236" s="177"/>
      <c r="E236" s="178"/>
    </row>
    <row r="237" spans="2:5">
      <c r="B237" s="179" t="s">
        <v>747</v>
      </c>
      <c r="C237" s="177"/>
      <c r="D237" s="177"/>
      <c r="E237" s="178"/>
    </row>
    <row r="238" spans="2:5">
      <c r="B238" s="179" t="s">
        <v>748</v>
      </c>
      <c r="C238" s="177"/>
      <c r="D238" s="177"/>
      <c r="E238" s="178"/>
    </row>
    <row r="239" spans="2:5">
      <c r="B239" s="142" t="s">
        <v>749</v>
      </c>
      <c r="C239" s="177">
        <v>25</v>
      </c>
      <c r="D239" s="177">
        <v>26</v>
      </c>
      <c r="E239" s="178">
        <f t="shared" ref="E239:E251" si="5">ROUND(D239/C239*100,2)</f>
        <v>104</v>
      </c>
    </row>
    <row r="240" spans="2:5">
      <c r="B240" s="179" t="s">
        <v>750</v>
      </c>
      <c r="C240" s="177">
        <v>13</v>
      </c>
      <c r="D240" s="177">
        <v>14</v>
      </c>
      <c r="E240" s="178">
        <f t="shared" si="5"/>
        <v>107.69</v>
      </c>
    </row>
    <row r="241" spans="2:5">
      <c r="B241" s="179" t="s">
        <v>751</v>
      </c>
      <c r="C241" s="177">
        <v>13</v>
      </c>
      <c r="D241" s="177">
        <v>14</v>
      </c>
      <c r="E241" s="178">
        <f t="shared" si="5"/>
        <v>107.69</v>
      </c>
    </row>
    <row r="242" spans="2:5">
      <c r="B242" s="142" t="s">
        <v>752</v>
      </c>
      <c r="C242" s="177">
        <v>106.15</v>
      </c>
      <c r="D242" s="177">
        <v>120</v>
      </c>
      <c r="E242" s="178">
        <f t="shared" si="5"/>
        <v>113.05</v>
      </c>
    </row>
    <row r="243" spans="2:5">
      <c r="B243" s="179" t="s">
        <v>753</v>
      </c>
      <c r="C243" s="177">
        <v>106.15</v>
      </c>
      <c r="D243" s="177">
        <v>120</v>
      </c>
      <c r="E243" s="178">
        <f t="shared" si="5"/>
        <v>113.05</v>
      </c>
    </row>
    <row r="244" spans="2:5">
      <c r="B244" s="142" t="s">
        <v>142</v>
      </c>
      <c r="C244" s="177">
        <f>SUM(C245)</f>
        <v>710</v>
      </c>
      <c r="D244" s="177">
        <f>SUM(D245)</f>
        <v>720</v>
      </c>
      <c r="E244" s="178">
        <f t="shared" si="5"/>
        <v>101.41</v>
      </c>
    </row>
    <row r="245" spans="2:5">
      <c r="B245" s="142" t="s">
        <v>754</v>
      </c>
      <c r="C245" s="177">
        <v>710</v>
      </c>
      <c r="D245" s="177">
        <v>720</v>
      </c>
      <c r="E245" s="178">
        <f t="shared" si="5"/>
        <v>101.41</v>
      </c>
    </row>
    <row r="246" spans="2:5">
      <c r="B246" s="179" t="s">
        <v>582</v>
      </c>
      <c r="C246" s="177">
        <v>81.020712</v>
      </c>
      <c r="D246" s="177">
        <v>82.020712</v>
      </c>
      <c r="E246" s="178">
        <f t="shared" si="5"/>
        <v>101.23</v>
      </c>
    </row>
    <row r="247" spans="2:5">
      <c r="B247" s="179" t="s">
        <v>583</v>
      </c>
      <c r="C247" s="177">
        <v>130</v>
      </c>
      <c r="D247" s="177">
        <v>131</v>
      </c>
      <c r="E247" s="178">
        <f t="shared" si="5"/>
        <v>100.77</v>
      </c>
    </row>
    <row r="248" spans="2:5">
      <c r="B248" s="179" t="s">
        <v>755</v>
      </c>
      <c r="C248" s="177">
        <v>501</v>
      </c>
      <c r="D248" s="177">
        <v>507</v>
      </c>
      <c r="E248" s="178">
        <f t="shared" si="5"/>
        <v>101.2</v>
      </c>
    </row>
    <row r="249" spans="2:5">
      <c r="B249" s="142" t="s">
        <v>147</v>
      </c>
      <c r="C249" s="177">
        <f>SUM(C250,C252,C254)</f>
        <v>20</v>
      </c>
      <c r="D249" s="177">
        <f>SUM(D250,D252,D254)</f>
        <v>0</v>
      </c>
      <c r="E249" s="178">
        <f t="shared" si="5"/>
        <v>0</v>
      </c>
    </row>
    <row r="250" spans="2:5">
      <c r="B250" s="142" t="s">
        <v>756</v>
      </c>
      <c r="C250" s="177">
        <f>SUM(C251)</f>
        <v>20</v>
      </c>
      <c r="D250" s="177">
        <f>SUM(D251)</f>
        <v>0</v>
      </c>
      <c r="E250" s="178">
        <f t="shared" si="5"/>
        <v>0</v>
      </c>
    </row>
    <row r="251" spans="2:5">
      <c r="B251" s="179" t="s">
        <v>757</v>
      </c>
      <c r="C251" s="177">
        <v>20</v>
      </c>
      <c r="D251" s="177">
        <v>0</v>
      </c>
      <c r="E251" s="178">
        <f t="shared" si="5"/>
        <v>0</v>
      </c>
    </row>
    <row r="252" spans="2:5">
      <c r="B252" s="142" t="s">
        <v>758</v>
      </c>
      <c r="C252" s="177">
        <f>SUM(C253)</f>
        <v>0</v>
      </c>
      <c r="D252" s="177">
        <f>SUM(D253)</f>
        <v>0</v>
      </c>
      <c r="E252" s="178"/>
    </row>
    <row r="253" spans="2:5">
      <c r="B253" s="179" t="s">
        <v>759</v>
      </c>
      <c r="C253" s="177"/>
      <c r="D253" s="177"/>
      <c r="E253" s="178"/>
    </row>
    <row r="254" spans="2:5">
      <c r="B254" s="142" t="s">
        <v>760</v>
      </c>
      <c r="C254" s="177">
        <f>SUM(C255:C256)</f>
        <v>0</v>
      </c>
      <c r="D254" s="177">
        <f>SUM(D255:D256)</f>
        <v>0</v>
      </c>
      <c r="E254" s="178"/>
    </row>
    <row r="255" spans="2:5">
      <c r="B255" s="179" t="s">
        <v>761</v>
      </c>
      <c r="C255" s="177"/>
      <c r="D255" s="177"/>
      <c r="E255" s="178"/>
    </row>
    <row r="256" spans="2:5">
      <c r="B256" s="179" t="s">
        <v>762</v>
      </c>
      <c r="C256" s="177"/>
      <c r="D256" s="177"/>
      <c r="E256" s="178"/>
    </row>
    <row r="257" spans="2:5">
      <c r="B257" s="142" t="s">
        <v>149</v>
      </c>
      <c r="C257" s="177">
        <f>SUM(C258,C260)</f>
        <v>30</v>
      </c>
      <c r="D257" s="177">
        <f>SUM(D258,D260)</f>
        <v>0</v>
      </c>
      <c r="E257" s="178">
        <f t="shared" ref="E257:E259" si="6">ROUND(D257/C257*100,2)</f>
        <v>0</v>
      </c>
    </row>
    <row r="258" spans="2:5">
      <c r="B258" s="142" t="s">
        <v>763</v>
      </c>
      <c r="C258" s="177">
        <v>30</v>
      </c>
      <c r="D258" s="177">
        <v>0</v>
      </c>
      <c r="E258" s="178">
        <f t="shared" si="6"/>
        <v>0</v>
      </c>
    </row>
    <row r="259" spans="2:5">
      <c r="B259" s="179" t="s">
        <v>764</v>
      </c>
      <c r="C259" s="177">
        <v>30</v>
      </c>
      <c r="D259" s="177">
        <v>0</v>
      </c>
      <c r="E259" s="178">
        <f t="shared" si="6"/>
        <v>0</v>
      </c>
    </row>
    <row r="260" spans="2:5">
      <c r="B260" s="142" t="s">
        <v>765</v>
      </c>
      <c r="C260" s="177"/>
      <c r="D260" s="177"/>
      <c r="E260" s="178"/>
    </row>
    <row r="261" spans="2:5">
      <c r="B261" s="179" t="s">
        <v>766</v>
      </c>
      <c r="C261" s="177"/>
      <c r="D261" s="177"/>
      <c r="E261" s="178"/>
    </row>
    <row r="262" spans="2:5">
      <c r="B262" s="142" t="s">
        <v>157</v>
      </c>
      <c r="C262" s="177">
        <f>SUM(C263)</f>
        <v>680</v>
      </c>
      <c r="D262" s="177">
        <f>SUM(D263)</f>
        <v>1025</v>
      </c>
      <c r="E262" s="178">
        <f t="shared" ref="E262:E266" si="7">ROUND(D262/C262*100,2)</f>
        <v>150.74</v>
      </c>
    </row>
    <row r="263" spans="2:5">
      <c r="B263" s="142" t="s">
        <v>767</v>
      </c>
      <c r="C263" s="177">
        <v>680</v>
      </c>
      <c r="D263" s="177">
        <v>1025</v>
      </c>
      <c r="E263" s="178">
        <f t="shared" si="7"/>
        <v>150.74</v>
      </c>
    </row>
    <row r="264" spans="2:5">
      <c r="B264" s="179" t="s">
        <v>582</v>
      </c>
      <c r="C264" s="177">
        <v>355</v>
      </c>
      <c r="D264" s="177">
        <v>521</v>
      </c>
      <c r="E264" s="178">
        <f t="shared" si="7"/>
        <v>146.76</v>
      </c>
    </row>
    <row r="265" spans="2:5">
      <c r="B265" s="179" t="s">
        <v>583</v>
      </c>
      <c r="C265" s="177">
        <v>322</v>
      </c>
      <c r="D265" s="177">
        <v>500</v>
      </c>
      <c r="E265" s="178">
        <f t="shared" si="7"/>
        <v>155.28</v>
      </c>
    </row>
    <row r="266" spans="2:5">
      <c r="B266" s="179" t="s">
        <v>768</v>
      </c>
      <c r="C266" s="177">
        <v>3</v>
      </c>
      <c r="D266" s="177">
        <v>4</v>
      </c>
      <c r="E266" s="178">
        <f t="shared" si="7"/>
        <v>133.33</v>
      </c>
    </row>
    <row r="267" spans="2:5">
      <c r="B267" s="142" t="s">
        <v>159</v>
      </c>
      <c r="C267" s="177">
        <f>SUM(C268)</f>
        <v>0</v>
      </c>
      <c r="D267" s="177">
        <f>SUM(D268)</f>
        <v>0</v>
      </c>
      <c r="E267" s="178"/>
    </row>
    <row r="268" spans="2:5">
      <c r="B268" s="142" t="s">
        <v>769</v>
      </c>
      <c r="C268" s="177"/>
      <c r="D268" s="177"/>
      <c r="E268" s="178"/>
    </row>
    <row r="269" spans="2:5">
      <c r="B269" s="179" t="s">
        <v>770</v>
      </c>
      <c r="C269" s="177"/>
      <c r="D269" s="177"/>
      <c r="E269" s="178"/>
    </row>
    <row r="270" spans="2:5">
      <c r="B270" s="179" t="s">
        <v>771</v>
      </c>
      <c r="C270" s="177"/>
      <c r="D270" s="177"/>
      <c r="E270" s="178"/>
    </row>
    <row r="271" spans="2:5">
      <c r="B271" s="142" t="s">
        <v>772</v>
      </c>
      <c r="C271" s="177">
        <f>SUM(C272)</f>
        <v>260</v>
      </c>
      <c r="D271" s="177">
        <f>SUM(D272)</f>
        <v>0</v>
      </c>
      <c r="E271" s="178">
        <f t="shared" ref="E271:E276" si="8">ROUND(D271/C271*100,2)</f>
        <v>0</v>
      </c>
    </row>
    <row r="272" spans="2:5">
      <c r="B272" s="142" t="s">
        <v>773</v>
      </c>
      <c r="C272" s="177">
        <v>260</v>
      </c>
      <c r="D272" s="177"/>
      <c r="E272" s="178">
        <f t="shared" si="8"/>
        <v>0</v>
      </c>
    </row>
    <row r="273" spans="2:5">
      <c r="B273" s="179" t="s">
        <v>774</v>
      </c>
      <c r="C273" s="177">
        <v>260</v>
      </c>
      <c r="D273" s="177"/>
      <c r="E273" s="178">
        <f t="shared" si="8"/>
        <v>0</v>
      </c>
    </row>
    <row r="274" spans="2:5">
      <c r="B274" s="142" t="s">
        <v>160</v>
      </c>
      <c r="C274" s="177">
        <f>SUM(C275)</f>
        <v>470</v>
      </c>
      <c r="D274" s="177">
        <f>SUM(D275)</f>
        <v>500</v>
      </c>
      <c r="E274" s="178">
        <f t="shared" si="8"/>
        <v>106.38</v>
      </c>
    </row>
    <row r="275" spans="2:5">
      <c r="B275" s="142" t="s">
        <v>775</v>
      </c>
      <c r="C275" s="177">
        <v>470</v>
      </c>
      <c r="D275" s="177">
        <v>500</v>
      </c>
      <c r="E275" s="178">
        <f t="shared" si="8"/>
        <v>106.38</v>
      </c>
    </row>
    <row r="276" spans="2:5">
      <c r="B276" s="179" t="s">
        <v>776</v>
      </c>
      <c r="C276" s="177">
        <v>470</v>
      </c>
      <c r="D276" s="177">
        <v>500</v>
      </c>
      <c r="E276" s="178">
        <f t="shared" si="8"/>
        <v>106.38</v>
      </c>
    </row>
    <row r="277" spans="2:5">
      <c r="B277" s="179"/>
      <c r="C277" s="177"/>
      <c r="D277" s="177"/>
      <c r="E277" s="178"/>
    </row>
    <row r="278" spans="2:5">
      <c r="B278" s="180"/>
      <c r="C278" s="180"/>
      <c r="D278" s="180"/>
      <c r="E278" s="178"/>
    </row>
    <row r="279" spans="2:5">
      <c r="B279" s="181" t="s">
        <v>777</v>
      </c>
      <c r="C279" s="182">
        <f>SUM(C280:C286)</f>
        <v>4200</v>
      </c>
      <c r="D279" s="182">
        <f>SUM(D280:D286)</f>
        <v>7810</v>
      </c>
      <c r="E279" s="178">
        <f>ROUND(D279/C279*100,2)</f>
        <v>185.95</v>
      </c>
    </row>
    <row r="280" spans="2:5">
      <c r="B280" s="183" t="s">
        <v>778</v>
      </c>
      <c r="C280" s="180"/>
      <c r="D280" s="180"/>
      <c r="E280" s="178"/>
    </row>
    <row r="281" spans="2:5">
      <c r="B281" s="183" t="s">
        <v>779</v>
      </c>
      <c r="C281" s="180"/>
      <c r="D281" s="180"/>
      <c r="E281" s="178"/>
    </row>
    <row r="282" spans="2:5">
      <c r="B282" s="183" t="s">
        <v>780</v>
      </c>
      <c r="C282" s="180"/>
      <c r="D282" s="180"/>
      <c r="E282" s="178"/>
    </row>
    <row r="283" spans="2:5">
      <c r="B283" s="183" t="s">
        <v>781</v>
      </c>
      <c r="C283" s="180">
        <v>4200</v>
      </c>
      <c r="D283" s="180">
        <v>7810</v>
      </c>
      <c r="E283" s="178">
        <f>ROUND(D283/C283*100,2)</f>
        <v>185.95</v>
      </c>
    </row>
    <row r="284" spans="2:5">
      <c r="B284" s="183" t="s">
        <v>782</v>
      </c>
      <c r="C284" s="180"/>
      <c r="D284" s="180"/>
      <c r="E284" s="178"/>
    </row>
    <row r="285" spans="2:5">
      <c r="B285" s="183" t="s">
        <v>783</v>
      </c>
      <c r="C285" s="180"/>
      <c r="D285" s="180"/>
      <c r="E285" s="178"/>
    </row>
    <row r="286" spans="2:5">
      <c r="B286" s="183" t="s">
        <v>784</v>
      </c>
      <c r="C286" s="180"/>
      <c r="D286" s="180"/>
      <c r="E286" s="178"/>
    </row>
    <row r="287" spans="2:5">
      <c r="B287" s="181" t="s">
        <v>785</v>
      </c>
      <c r="C287" s="180"/>
      <c r="D287" s="180"/>
      <c r="E287" s="178"/>
    </row>
    <row r="288" spans="2:5">
      <c r="B288" s="180"/>
      <c r="C288" s="180"/>
      <c r="D288" s="180"/>
      <c r="E288" s="178"/>
    </row>
    <row r="289" spans="2:5">
      <c r="B289" s="180"/>
      <c r="C289" s="180"/>
      <c r="D289" s="180"/>
      <c r="E289" s="178"/>
    </row>
    <row r="290" spans="2:5">
      <c r="B290" s="184" t="s">
        <v>786</v>
      </c>
      <c r="C290" s="185">
        <f>SUM(C4,C279)</f>
        <v>77799.969927</v>
      </c>
      <c r="D290" s="185">
        <f>SUM(D4,D279)</f>
        <v>83909.9317</v>
      </c>
      <c r="E290" s="178">
        <f>ROUND(D290/C290*100,2)</f>
        <v>107.85</v>
      </c>
    </row>
  </sheetData>
  <mergeCells count="1">
    <mergeCell ref="B1:E1"/>
  </mergeCells>
  <printOptions horizontalCentered="1"/>
  <pageMargins left="0.59" right="0.59" top="0.55" bottom="0.55" header="0.12" footer="0.28"/>
  <pageSetup paperSize="9" fitToHeight="0" orientation="portrait" horizontalDpi="600" verticalDpi="600"/>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30"/>
  <sheetViews>
    <sheetView showZeros="0" view="pageBreakPreview" zoomScaleNormal="100" workbookViewId="0">
      <selection activeCell="Q28" sqref="Q28"/>
    </sheetView>
  </sheetViews>
  <sheetFormatPr defaultColWidth="9" defaultRowHeight="15.75" outlineLevelCol="2"/>
  <cols>
    <col min="1" max="1" width="25.75" style="81" customWidth="1"/>
    <col min="2" max="3" width="25.75" style="82" customWidth="1"/>
    <col min="4" max="256" width="9" style="83"/>
    <col min="257" max="257" width="55.125" style="83" customWidth="1"/>
    <col min="258" max="258" width="32.375" style="83" customWidth="1"/>
    <col min="259" max="512" width="9" style="83"/>
    <col min="513" max="513" width="55.125" style="83" customWidth="1"/>
    <col min="514" max="514" width="32.375" style="83" customWidth="1"/>
    <col min="515" max="768" width="9" style="83"/>
    <col min="769" max="769" width="55.125" style="83" customWidth="1"/>
    <col min="770" max="770" width="32.375" style="83" customWidth="1"/>
    <col min="771" max="1024" width="9" style="83"/>
    <col min="1025" max="1025" width="55.125" style="83" customWidth="1"/>
    <col min="1026" max="1026" width="32.375" style="83" customWidth="1"/>
    <col min="1027" max="1280" width="9" style="83"/>
    <col min="1281" max="1281" width="55.125" style="83" customWidth="1"/>
    <col min="1282" max="1282" width="32.375" style="83" customWidth="1"/>
    <col min="1283" max="1536" width="9" style="83"/>
    <col min="1537" max="1537" width="55.125" style="83" customWidth="1"/>
    <col min="1538" max="1538" width="32.375" style="83" customWidth="1"/>
    <col min="1539" max="1792" width="9" style="83"/>
    <col min="1793" max="1793" width="55.125" style="83" customWidth="1"/>
    <col min="1794" max="1794" width="32.375" style="83" customWidth="1"/>
    <col min="1795" max="2048" width="9" style="83"/>
    <col min="2049" max="2049" width="55.125" style="83" customWidth="1"/>
    <col min="2050" max="2050" width="32.375" style="83" customWidth="1"/>
    <col min="2051" max="2304" width="9" style="83"/>
    <col min="2305" max="2305" width="55.125" style="83" customWidth="1"/>
    <col min="2306" max="2306" width="32.375" style="83" customWidth="1"/>
    <col min="2307" max="2560" width="9" style="83"/>
    <col min="2561" max="2561" width="55.125" style="83" customWidth="1"/>
    <col min="2562" max="2562" width="32.375" style="83" customWidth="1"/>
    <col min="2563" max="2816" width="9" style="83"/>
    <col min="2817" max="2817" width="55.125" style="83" customWidth="1"/>
    <col min="2818" max="2818" width="32.375" style="83" customWidth="1"/>
    <col min="2819" max="3072" width="9" style="83"/>
    <col min="3073" max="3073" width="55.125" style="83" customWidth="1"/>
    <col min="3074" max="3074" width="32.375" style="83" customWidth="1"/>
    <col min="3075" max="3328" width="9" style="83"/>
    <col min="3329" max="3329" width="55.125" style="83" customWidth="1"/>
    <col min="3330" max="3330" width="32.375" style="83" customWidth="1"/>
    <col min="3331" max="3584" width="9" style="83"/>
    <col min="3585" max="3585" width="55.125" style="83" customWidth="1"/>
    <col min="3586" max="3586" width="32.375" style="83" customWidth="1"/>
    <col min="3587" max="3840" width="9" style="83"/>
    <col min="3841" max="3841" width="55.125" style="83" customWidth="1"/>
    <col min="3842" max="3842" width="32.375" style="83" customWidth="1"/>
    <col min="3843" max="4096" width="9" style="83"/>
    <col min="4097" max="4097" width="55.125" style="83" customWidth="1"/>
    <col min="4098" max="4098" width="32.375" style="83" customWidth="1"/>
    <col min="4099" max="4352" width="9" style="83"/>
    <col min="4353" max="4353" width="55.125" style="83" customWidth="1"/>
    <col min="4354" max="4354" width="32.375" style="83" customWidth="1"/>
    <col min="4355" max="4608" width="9" style="83"/>
    <col min="4609" max="4609" width="55.125" style="83" customWidth="1"/>
    <col min="4610" max="4610" width="32.375" style="83" customWidth="1"/>
    <col min="4611" max="4864" width="9" style="83"/>
    <col min="4865" max="4865" width="55.125" style="83" customWidth="1"/>
    <col min="4866" max="4866" width="32.375" style="83" customWidth="1"/>
    <col min="4867" max="5120" width="9" style="83"/>
    <col min="5121" max="5121" width="55.125" style="83" customWidth="1"/>
    <col min="5122" max="5122" width="32.375" style="83" customWidth="1"/>
    <col min="5123" max="5376" width="9" style="83"/>
    <col min="5377" max="5377" width="55.125" style="83" customWidth="1"/>
    <col min="5378" max="5378" width="32.375" style="83" customWidth="1"/>
    <col min="5379" max="5632" width="9" style="83"/>
    <col min="5633" max="5633" width="55.125" style="83" customWidth="1"/>
    <col min="5634" max="5634" width="32.375" style="83" customWidth="1"/>
    <col min="5635" max="5888" width="9" style="83"/>
    <col min="5889" max="5889" width="55.125" style="83" customWidth="1"/>
    <col min="5890" max="5890" width="32.375" style="83" customWidth="1"/>
    <col min="5891" max="6144" width="9" style="83"/>
    <col min="6145" max="6145" width="55.125" style="83" customWidth="1"/>
    <col min="6146" max="6146" width="32.375" style="83" customWidth="1"/>
    <col min="6147" max="6400" width="9" style="83"/>
    <col min="6401" max="6401" width="55.125" style="83" customWidth="1"/>
    <col min="6402" max="6402" width="32.375" style="83" customWidth="1"/>
    <col min="6403" max="6656" width="9" style="83"/>
    <col min="6657" max="6657" width="55.125" style="83" customWidth="1"/>
    <col min="6658" max="6658" width="32.375" style="83" customWidth="1"/>
    <col min="6659" max="6912" width="9" style="83"/>
    <col min="6913" max="6913" width="55.125" style="83" customWidth="1"/>
    <col min="6914" max="6914" width="32.375" style="83" customWidth="1"/>
    <col min="6915" max="7168" width="9" style="83"/>
    <col min="7169" max="7169" width="55.125" style="83" customWidth="1"/>
    <col min="7170" max="7170" width="32.375" style="83" customWidth="1"/>
    <col min="7171" max="7424" width="9" style="83"/>
    <col min="7425" max="7425" width="55.125" style="83" customWidth="1"/>
    <col min="7426" max="7426" width="32.375" style="83" customWidth="1"/>
    <col min="7427" max="7680" width="9" style="83"/>
    <col min="7681" max="7681" width="55.125" style="83" customWidth="1"/>
    <col min="7682" max="7682" width="32.375" style="83" customWidth="1"/>
    <col min="7683" max="7936" width="9" style="83"/>
    <col min="7937" max="7937" width="55.125" style="83" customWidth="1"/>
    <col min="7938" max="7938" width="32.375" style="83" customWidth="1"/>
    <col min="7939" max="8192" width="9" style="83"/>
    <col min="8193" max="8193" width="55.125" style="83" customWidth="1"/>
    <col min="8194" max="8194" width="32.375" style="83" customWidth="1"/>
    <col min="8195" max="8448" width="9" style="83"/>
    <col min="8449" max="8449" width="55.125" style="83" customWidth="1"/>
    <col min="8450" max="8450" width="32.375" style="83" customWidth="1"/>
    <col min="8451" max="8704" width="9" style="83"/>
    <col min="8705" max="8705" width="55.125" style="83" customWidth="1"/>
    <col min="8706" max="8706" width="32.375" style="83" customWidth="1"/>
    <col min="8707" max="8960" width="9" style="83"/>
    <col min="8961" max="8961" width="55.125" style="83" customWidth="1"/>
    <col min="8962" max="8962" width="32.375" style="83" customWidth="1"/>
    <col min="8963" max="9216" width="9" style="83"/>
    <col min="9217" max="9217" width="55.125" style="83" customWidth="1"/>
    <col min="9218" max="9218" width="32.375" style="83" customWidth="1"/>
    <col min="9219" max="9472" width="9" style="83"/>
    <col min="9473" max="9473" width="55.125" style="83" customWidth="1"/>
    <col min="9474" max="9474" width="32.375" style="83" customWidth="1"/>
    <col min="9475" max="9728" width="9" style="83"/>
    <col min="9729" max="9729" width="55.125" style="83" customWidth="1"/>
    <col min="9730" max="9730" width="32.375" style="83" customWidth="1"/>
    <col min="9731" max="9984" width="9" style="83"/>
    <col min="9985" max="9985" width="55.125" style="83" customWidth="1"/>
    <col min="9986" max="9986" width="32.375" style="83" customWidth="1"/>
    <col min="9987" max="10240" width="9" style="83"/>
    <col min="10241" max="10241" width="55.125" style="83" customWidth="1"/>
    <col min="10242" max="10242" width="32.375" style="83" customWidth="1"/>
    <col min="10243" max="10496" width="9" style="83"/>
    <col min="10497" max="10497" width="55.125" style="83" customWidth="1"/>
    <col min="10498" max="10498" width="32.375" style="83" customWidth="1"/>
    <col min="10499" max="10752" width="9" style="83"/>
    <col min="10753" max="10753" width="55.125" style="83" customWidth="1"/>
    <col min="10754" max="10754" width="32.375" style="83" customWidth="1"/>
    <col min="10755" max="11008" width="9" style="83"/>
    <col min="11009" max="11009" width="55.125" style="83" customWidth="1"/>
    <col min="11010" max="11010" width="32.375" style="83" customWidth="1"/>
    <col min="11011" max="11264" width="9" style="83"/>
    <col min="11265" max="11265" width="55.125" style="83" customWidth="1"/>
    <col min="11266" max="11266" width="32.375" style="83" customWidth="1"/>
    <col min="11267" max="11520" width="9" style="83"/>
    <col min="11521" max="11521" width="55.125" style="83" customWidth="1"/>
    <col min="11522" max="11522" width="32.375" style="83" customWidth="1"/>
    <col min="11523" max="11776" width="9" style="83"/>
    <col min="11777" max="11777" width="55.125" style="83" customWidth="1"/>
    <col min="11778" max="11778" width="32.375" style="83" customWidth="1"/>
    <col min="11779" max="12032" width="9" style="83"/>
    <col min="12033" max="12033" width="55.125" style="83" customWidth="1"/>
    <col min="12034" max="12034" width="32.375" style="83" customWidth="1"/>
    <col min="12035" max="12288" width="9" style="83"/>
    <col min="12289" max="12289" width="55.125" style="83" customWidth="1"/>
    <col min="12290" max="12290" width="32.375" style="83" customWidth="1"/>
    <col min="12291" max="12544" width="9" style="83"/>
    <col min="12545" max="12545" width="55.125" style="83" customWidth="1"/>
    <col min="12546" max="12546" width="32.375" style="83" customWidth="1"/>
    <col min="12547" max="12800" width="9" style="83"/>
    <col min="12801" max="12801" width="55.125" style="83" customWidth="1"/>
    <col min="12802" max="12802" width="32.375" style="83" customWidth="1"/>
    <col min="12803" max="13056" width="9" style="83"/>
    <col min="13057" max="13057" width="55.125" style="83" customWidth="1"/>
    <col min="13058" max="13058" width="32.375" style="83" customWidth="1"/>
    <col min="13059" max="13312" width="9" style="83"/>
    <col min="13313" max="13313" width="55.125" style="83" customWidth="1"/>
    <col min="13314" max="13314" width="32.375" style="83" customWidth="1"/>
    <col min="13315" max="13568" width="9" style="83"/>
    <col min="13569" max="13569" width="55.125" style="83" customWidth="1"/>
    <col min="13570" max="13570" width="32.375" style="83" customWidth="1"/>
    <col min="13571" max="13824" width="9" style="83"/>
    <col min="13825" max="13825" width="55.125" style="83" customWidth="1"/>
    <col min="13826" max="13826" width="32.375" style="83" customWidth="1"/>
    <col min="13827" max="14080" width="9" style="83"/>
    <col min="14081" max="14081" width="55.125" style="83" customWidth="1"/>
    <col min="14082" max="14082" width="32.375" style="83" customWidth="1"/>
    <col min="14083" max="14336" width="9" style="83"/>
    <col min="14337" max="14337" width="55.125" style="83" customWidth="1"/>
    <col min="14338" max="14338" width="32.375" style="83" customWidth="1"/>
    <col min="14339" max="14592" width="9" style="83"/>
    <col min="14593" max="14593" width="55.125" style="83" customWidth="1"/>
    <col min="14594" max="14594" width="32.375" style="83" customWidth="1"/>
    <col min="14595" max="14848" width="9" style="83"/>
    <col min="14849" max="14849" width="55.125" style="83" customWidth="1"/>
    <col min="14850" max="14850" width="32.375" style="83" customWidth="1"/>
    <col min="14851" max="15104" width="9" style="83"/>
    <col min="15105" max="15105" width="55.125" style="83" customWidth="1"/>
    <col min="15106" max="15106" width="32.375" style="83" customWidth="1"/>
    <col min="15107" max="15360" width="9" style="83"/>
    <col min="15361" max="15361" width="55.125" style="83" customWidth="1"/>
    <col min="15362" max="15362" width="32.375" style="83" customWidth="1"/>
    <col min="15363" max="15616" width="9" style="83"/>
    <col min="15617" max="15617" width="55.125" style="83" customWidth="1"/>
    <col min="15618" max="15618" width="32.375" style="83" customWidth="1"/>
    <col min="15619" max="15872" width="9" style="83"/>
    <col min="15873" max="15873" width="55.125" style="83" customWidth="1"/>
    <col min="15874" max="15874" width="32.375" style="83" customWidth="1"/>
    <col min="15875" max="16128" width="9" style="83"/>
    <col min="16129" max="16129" width="55.125" style="83" customWidth="1"/>
    <col min="16130" max="16130" width="32.375" style="83" customWidth="1"/>
    <col min="16131" max="16384" width="9" style="83"/>
  </cols>
  <sheetData>
    <row r="1" ht="22.5" customHeight="1" spans="1:3">
      <c r="A1" s="84" t="s">
        <v>787</v>
      </c>
      <c r="B1" s="84"/>
      <c r="C1" s="84"/>
    </row>
    <row r="2" s="79" customFormat="1" ht="15" customHeight="1" spans="1:3">
      <c r="A2" s="85" t="s">
        <v>788</v>
      </c>
      <c r="B2" s="86"/>
      <c r="C2" s="167" t="s">
        <v>26</v>
      </c>
    </row>
    <row r="3" s="80" customFormat="1" ht="18" customHeight="1" spans="1:3">
      <c r="A3" s="87" t="s">
        <v>789</v>
      </c>
      <c r="B3" s="87" t="s">
        <v>790</v>
      </c>
      <c r="C3" s="87" t="s">
        <v>791</v>
      </c>
    </row>
    <row r="4" s="79" customFormat="1" ht="18" customHeight="1" spans="1:3">
      <c r="A4" s="88" t="s">
        <v>792</v>
      </c>
      <c r="B4" s="90">
        <v>26047</v>
      </c>
      <c r="C4" s="90">
        <v>17171</v>
      </c>
    </row>
    <row r="5" s="79" customFormat="1" ht="18" customHeight="1" spans="1:3">
      <c r="A5" s="88"/>
      <c r="B5" s="89"/>
      <c r="C5" s="90"/>
    </row>
    <row r="6" s="79" customFormat="1" ht="18" customHeight="1" spans="1:3">
      <c r="A6" s="88"/>
      <c r="B6" s="89"/>
      <c r="C6" s="90"/>
    </row>
    <row r="7" s="79" customFormat="1" ht="18" customHeight="1" spans="1:3">
      <c r="A7" s="88"/>
      <c r="B7" s="89"/>
      <c r="C7" s="90"/>
    </row>
    <row r="8" s="79" customFormat="1" ht="18" customHeight="1" spans="1:3">
      <c r="A8" s="88"/>
      <c r="B8" s="89"/>
      <c r="C8" s="90"/>
    </row>
    <row r="9" s="79" customFormat="1" ht="18" customHeight="1" spans="1:3">
      <c r="A9" s="88"/>
      <c r="B9" s="89"/>
      <c r="C9" s="90"/>
    </row>
    <row r="10" s="79" customFormat="1" ht="18" customHeight="1" spans="1:3">
      <c r="A10" s="88"/>
      <c r="B10" s="89"/>
      <c r="C10" s="90"/>
    </row>
    <row r="11" s="79" customFormat="1" ht="18" customHeight="1" spans="1:3">
      <c r="A11" s="88"/>
      <c r="B11" s="89"/>
      <c r="C11" s="90"/>
    </row>
    <row r="12" s="79" customFormat="1" ht="18" customHeight="1" spans="1:3">
      <c r="A12" s="88"/>
      <c r="B12" s="89"/>
      <c r="C12" s="90"/>
    </row>
    <row r="13" s="79" customFormat="1" ht="18" customHeight="1" spans="1:3">
      <c r="A13" s="88"/>
      <c r="B13" s="89"/>
      <c r="C13" s="90"/>
    </row>
    <row r="14" s="79" customFormat="1" ht="18" customHeight="1" spans="1:3">
      <c r="A14" s="88"/>
      <c r="B14" s="89"/>
      <c r="C14" s="90"/>
    </row>
    <row r="15" s="79" customFormat="1" ht="18" customHeight="1" spans="1:3">
      <c r="A15" s="88"/>
      <c r="B15" s="89"/>
      <c r="C15" s="90"/>
    </row>
    <row r="16" s="79" customFormat="1" ht="18" customHeight="1" spans="1:3">
      <c r="A16" s="88"/>
      <c r="B16" s="89"/>
      <c r="C16" s="90"/>
    </row>
    <row r="17" s="79" customFormat="1" ht="18" customHeight="1" spans="1:3">
      <c r="A17" s="88"/>
      <c r="B17" s="89"/>
      <c r="C17" s="90"/>
    </row>
    <row r="18" s="79" customFormat="1" ht="18" customHeight="1" spans="1:3">
      <c r="A18" s="88"/>
      <c r="B18" s="89"/>
      <c r="C18" s="90"/>
    </row>
    <row r="19" s="79" customFormat="1" ht="18" customHeight="1" spans="1:3">
      <c r="A19" s="88"/>
      <c r="B19" s="89"/>
      <c r="C19" s="90"/>
    </row>
    <row r="20" s="79" customFormat="1" ht="18" customHeight="1" spans="1:3">
      <c r="A20" s="88"/>
      <c r="B20" s="89"/>
      <c r="C20" s="90"/>
    </row>
    <row r="21" s="79" customFormat="1" ht="18" customHeight="1" spans="1:3">
      <c r="A21" s="88"/>
      <c r="B21" s="89"/>
      <c r="C21" s="90"/>
    </row>
    <row r="22" s="79" customFormat="1" ht="18" customHeight="1" spans="1:3">
      <c r="A22" s="88"/>
      <c r="B22" s="89"/>
      <c r="C22" s="90"/>
    </row>
    <row r="23" s="79" customFormat="1" ht="18" customHeight="1" spans="1:3">
      <c r="A23" s="88"/>
      <c r="B23" s="89"/>
      <c r="C23" s="90"/>
    </row>
    <row r="24" s="79" customFormat="1" ht="18" customHeight="1" spans="1:3">
      <c r="A24" s="88"/>
      <c r="B24" s="89"/>
      <c r="C24" s="90"/>
    </row>
    <row r="25" s="79" customFormat="1" ht="18" customHeight="1" spans="1:3">
      <c r="A25" s="88"/>
      <c r="B25" s="89"/>
      <c r="C25" s="90"/>
    </row>
    <row r="26" s="79" customFormat="1" ht="18" customHeight="1" spans="1:3">
      <c r="A26" s="88"/>
      <c r="B26" s="89"/>
      <c r="C26" s="90"/>
    </row>
    <row r="27" s="79" customFormat="1" ht="18" customHeight="1" spans="1:3">
      <c r="A27" s="88"/>
      <c r="B27" s="89"/>
      <c r="C27" s="90"/>
    </row>
    <row r="28" s="79" customFormat="1" ht="18" customHeight="1" spans="1:3">
      <c r="A28" s="88"/>
      <c r="B28" s="89"/>
      <c r="C28" s="90"/>
    </row>
    <row r="29" s="79" customFormat="1" ht="18" customHeight="1" spans="1:3">
      <c r="A29" s="88"/>
      <c r="B29" s="89"/>
      <c r="C29" s="90"/>
    </row>
    <row r="30" s="79" customFormat="1" ht="18" customHeight="1" spans="1:3">
      <c r="A30" s="91"/>
      <c r="B30" s="92"/>
      <c r="C30" s="90"/>
    </row>
  </sheetData>
  <mergeCells count="1">
    <mergeCell ref="A1:C1"/>
  </mergeCells>
  <printOptions horizontalCentered="1"/>
  <pageMargins left="0.747916666666667" right="0.747916666666667" top="0.984027777777778" bottom="0.984027777777778" header="0.511805555555556" footer="0.511805555555556"/>
  <pageSetup paperSize="9" fitToHeight="0" orientation="portrait"/>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目录</vt:lpstr>
      <vt:lpstr>2019年鄂城区一般公共预算收入情况表</vt:lpstr>
      <vt:lpstr>2019年鄂城区本级一般公共预算收入情况表</vt:lpstr>
      <vt:lpstr>2019年鄂城一般公共预算支出情况表</vt:lpstr>
      <vt:lpstr>鄂城区2019年转移支付分地区明细表</vt:lpstr>
      <vt:lpstr>2019年本级基本支出情况表</vt:lpstr>
      <vt:lpstr>2019年本级专项转移支付情况表</vt:lpstr>
      <vt:lpstr>2019年本级一般公共预算支出执行情况表04</vt:lpstr>
      <vt:lpstr>2019年鄂城区政府一般债务限额余额表  </vt:lpstr>
      <vt:lpstr>2019年鄂城区政府性基金收入情况表</vt:lpstr>
      <vt:lpstr>2019年鄂城区本级政府性基金收入情况表</vt:lpstr>
      <vt:lpstr>2019年鄂城区政府性基金支出情况表</vt:lpstr>
      <vt:lpstr>2019年度鄂城区政府性基金-转移支持</vt:lpstr>
      <vt:lpstr>2019年鄂城区本级政府性基金支出情况表</vt:lpstr>
      <vt:lpstr>2019年鄂城区政府专项债务限额余额表 </vt:lpstr>
      <vt:lpstr>2019年鄂城区国有资本经营收入情况表</vt:lpstr>
      <vt:lpstr>2019年本级国有资本经营收入情况表</vt:lpstr>
      <vt:lpstr>2019年鄂城区国有资本经营支出情况表</vt:lpstr>
      <vt:lpstr>2019年鄂城区本级国有资本经营支出情况表</vt:lpstr>
      <vt:lpstr>2019年鄂城区本级国有资本经营专项转移支付情况表</vt:lpstr>
      <vt:lpstr>2019年鄂城区社会保障基金收入情况表</vt:lpstr>
      <vt:lpstr>2019年鄂城区本级社会保障基金收入情况表</vt:lpstr>
      <vt:lpstr>2019年鄂城区社会保障基金支出情况表</vt:lpstr>
      <vt:lpstr>2019年鄂城区本级社会保障基金支出情况表</vt:lpstr>
      <vt:lpstr>2019年鄂城区财政收入情况表</vt:lpstr>
      <vt:lpstr>2019年鄂城区财政支出情况表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屈浩/预算处（编审中心）/湖北省财政厅</dc:creator>
  <cp:lastModifiedBy>PC</cp:lastModifiedBy>
  <dcterms:created xsi:type="dcterms:W3CDTF">2018-06-12T00:49:00Z</dcterms:created>
  <cp:lastPrinted>2018-10-12T08:27:00Z</cp:lastPrinted>
  <dcterms:modified xsi:type="dcterms:W3CDTF">2021-06-16T02:09:45Z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0CB9B8846A5D40E7975023CBD633F318</vt:lpwstr>
  </property>
</Properties>
</file>